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Website Uploads\SEPC Accounts\"/>
    </mc:Choice>
  </mc:AlternateContent>
  <xr:revisionPtr revIDLastSave="0" documentId="8_{205D9DFB-A1C6-4B5C-A68F-057C7D607FDC}" xr6:coauthVersionLast="45" xr6:coauthVersionMax="45" xr10:uidLastSave="{00000000-0000-0000-0000-000000000000}"/>
  <workbookProtection workbookPassword="BEC4" lockStructure="1"/>
  <bookViews>
    <workbookView xWindow="-120" yWindow="-120" windowWidth="20730" windowHeight="11160" tabRatio="214"/>
  </bookViews>
  <sheets>
    <sheet name="Detail" sheetId="1" r:id="rId1"/>
    <sheet name="Budget" sheetId="2" r:id="rId2"/>
  </sheets>
  <definedNames>
    <definedName name="Excel_BuiltIn_Print_Area_2_1">Budget!#REF!</definedName>
    <definedName name="Excel_BuiltIn_Print_Area_2_1_1">Budget!#REF!</definedName>
    <definedName name="Excel_BuiltIn_Print_Area_2_1_1_1">Budget!$A$3:$F$148</definedName>
    <definedName name="_xlnm.Print_Area" localSheetId="1">Budget!$A:$J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2" i="2" l="1"/>
  <c r="G72" i="2"/>
  <c r="E73" i="2"/>
  <c r="G73" i="2"/>
  <c r="F73" i="2"/>
  <c r="H105" i="2"/>
  <c r="F114" i="2"/>
  <c r="G114" i="2"/>
  <c r="E74" i="2"/>
  <c r="E97" i="2"/>
  <c r="H110" i="2"/>
  <c r="BZ174" i="1"/>
  <c r="A5" i="2"/>
  <c r="C5" i="2"/>
  <c r="C24" i="2"/>
  <c r="E5" i="2"/>
  <c r="AE174" i="1"/>
  <c r="F5" i="2"/>
  <c r="G5" i="2"/>
  <c r="A6" i="2"/>
  <c r="C6" i="2"/>
  <c r="E6" i="2"/>
  <c r="AF174" i="1"/>
  <c r="F6" i="2"/>
  <c r="E7" i="2"/>
  <c r="F7" i="2"/>
  <c r="G7" i="2"/>
  <c r="H7" i="2"/>
  <c r="A8" i="2"/>
  <c r="C8" i="2"/>
  <c r="E8" i="2"/>
  <c r="G8" i="2"/>
  <c r="AH174" i="1"/>
  <c r="F8" i="2"/>
  <c r="H8" i="2"/>
  <c r="A9" i="2"/>
  <c r="C9" i="2"/>
  <c r="E9" i="2"/>
  <c r="G9" i="2"/>
  <c r="AI174" i="1"/>
  <c r="F9" i="2"/>
  <c r="H9" i="2"/>
  <c r="A10" i="2"/>
  <c r="C10" i="2"/>
  <c r="E10" i="2"/>
  <c r="AJ174" i="1"/>
  <c r="F10" i="2"/>
  <c r="H10" i="2"/>
  <c r="G10" i="2"/>
  <c r="A11" i="2"/>
  <c r="C11" i="2"/>
  <c r="E11" i="2"/>
  <c r="G11" i="2"/>
  <c r="AK174" i="1"/>
  <c r="F11" i="2"/>
  <c r="H11" i="2"/>
  <c r="A12" i="2"/>
  <c r="C12" i="2"/>
  <c r="E12" i="2"/>
  <c r="G12" i="2"/>
  <c r="AL174" i="1"/>
  <c r="F12" i="2"/>
  <c r="H12" i="2"/>
  <c r="A13" i="2"/>
  <c r="C13" i="2"/>
  <c r="E13" i="2"/>
  <c r="G13" i="2"/>
  <c r="AM174" i="1"/>
  <c r="F13" i="2"/>
  <c r="H13" i="2"/>
  <c r="E14" i="2"/>
  <c r="G14" i="2"/>
  <c r="AN174" i="1"/>
  <c r="F14" i="2"/>
  <c r="H14" i="2"/>
  <c r="A15" i="2"/>
  <c r="C15" i="2"/>
  <c r="E15" i="2"/>
  <c r="G15" i="2"/>
  <c r="AO174" i="1"/>
  <c r="F15" i="2"/>
  <c r="H15" i="2"/>
  <c r="A16" i="2"/>
  <c r="C16" i="2"/>
  <c r="E16" i="2"/>
  <c r="AP174" i="1"/>
  <c r="F16" i="2"/>
  <c r="H16" i="2"/>
  <c r="G16" i="2"/>
  <c r="E17" i="2"/>
  <c r="G17" i="2"/>
  <c r="AQ174" i="1"/>
  <c r="F17" i="2"/>
  <c r="H17" i="2"/>
  <c r="A18" i="2"/>
  <c r="C18" i="2"/>
  <c r="E18" i="2"/>
  <c r="AR174" i="1"/>
  <c r="F18" i="2"/>
  <c r="H18" i="2"/>
  <c r="G18" i="2"/>
  <c r="A19" i="2"/>
  <c r="C19" i="2"/>
  <c r="E19" i="2"/>
  <c r="G19" i="2"/>
  <c r="AS174" i="1"/>
  <c r="F19" i="2"/>
  <c r="H19" i="2"/>
  <c r="A20" i="2"/>
  <c r="C20" i="2"/>
  <c r="E20" i="2"/>
  <c r="G20" i="2"/>
  <c r="AT174" i="1"/>
  <c r="F20" i="2"/>
  <c r="H20" i="2"/>
  <c r="A21" i="2"/>
  <c r="C21" i="2"/>
  <c r="E21" i="2"/>
  <c r="G21" i="2"/>
  <c r="AU174" i="1"/>
  <c r="F21" i="2"/>
  <c r="H21" i="2"/>
  <c r="A22" i="2"/>
  <c r="C22" i="2"/>
  <c r="E22" i="2"/>
  <c r="AV174" i="1"/>
  <c r="F22" i="2"/>
  <c r="H22" i="2"/>
  <c r="G22" i="2"/>
  <c r="A23" i="2"/>
  <c r="C23" i="2"/>
  <c r="E23" i="2"/>
  <c r="AW174" i="1"/>
  <c r="F23" i="2"/>
  <c r="G23" i="2"/>
  <c r="H23" i="2"/>
  <c r="D24" i="2"/>
  <c r="I24" i="2"/>
  <c r="A28" i="2"/>
  <c r="C28" i="2"/>
  <c r="E28" i="2"/>
  <c r="G28" i="2"/>
  <c r="AX174" i="1"/>
  <c r="F28" i="2"/>
  <c r="A29" i="2"/>
  <c r="C29" i="2"/>
  <c r="D29" i="2"/>
  <c r="E29" i="2"/>
  <c r="G29" i="2"/>
  <c r="AY174" i="1"/>
  <c r="F29" i="2"/>
  <c r="H29" i="2"/>
  <c r="A30" i="2"/>
  <c r="C30" i="2"/>
  <c r="D30" i="2"/>
  <c r="E30" i="2"/>
  <c r="G30" i="2"/>
  <c r="AZ174" i="1"/>
  <c r="F30" i="2"/>
  <c r="H30" i="2"/>
  <c r="A31" i="2"/>
  <c r="C31" i="2"/>
  <c r="E31" i="2"/>
  <c r="BA174" i="1"/>
  <c r="F31" i="2"/>
  <c r="H31" i="2"/>
  <c r="G31" i="2"/>
  <c r="A32" i="2"/>
  <c r="C32" i="2"/>
  <c r="D32" i="2"/>
  <c r="E32" i="2"/>
  <c r="BB174" i="1"/>
  <c r="F32" i="2"/>
  <c r="H32" i="2"/>
  <c r="G32" i="2"/>
  <c r="A33" i="2"/>
  <c r="E33" i="2"/>
  <c r="G33" i="2"/>
  <c r="BC174" i="1"/>
  <c r="F33" i="2"/>
  <c r="H33" i="2"/>
  <c r="A34" i="2"/>
  <c r="C34" i="2"/>
  <c r="E34" i="2"/>
  <c r="G34" i="2"/>
  <c r="BD174" i="1"/>
  <c r="F34" i="2"/>
  <c r="H34" i="2"/>
  <c r="A35" i="2"/>
  <c r="BE174" i="1"/>
  <c r="F35" i="2"/>
  <c r="E35" i="2"/>
  <c r="C36" i="2"/>
  <c r="D36" i="2"/>
  <c r="E36" i="2"/>
  <c r="G36" i="2"/>
  <c r="BF174" i="1"/>
  <c r="F36" i="2"/>
  <c r="H36" i="2"/>
  <c r="A37" i="2"/>
  <c r="E37" i="2"/>
  <c r="G37" i="2"/>
  <c r="BG174" i="1"/>
  <c r="F37" i="2"/>
  <c r="H37" i="2"/>
  <c r="A38" i="2"/>
  <c r="E38" i="2"/>
  <c r="BH174" i="1"/>
  <c r="F38" i="2"/>
  <c r="G38" i="2"/>
  <c r="H38" i="2"/>
  <c r="A39" i="2"/>
  <c r="E39" i="2"/>
  <c r="G39" i="2"/>
  <c r="BI174" i="1"/>
  <c r="F39" i="2"/>
  <c r="H39" i="2"/>
  <c r="A40" i="2"/>
  <c r="E40" i="2"/>
  <c r="G40" i="2"/>
  <c r="BJ174" i="1"/>
  <c r="F40" i="2"/>
  <c r="H40" i="2"/>
  <c r="E41" i="2"/>
  <c r="BK174" i="1"/>
  <c r="F41" i="2"/>
  <c r="H41" i="2"/>
  <c r="G41" i="2"/>
  <c r="C42" i="2"/>
  <c r="D42" i="2"/>
  <c r="I42" i="2"/>
  <c r="A46" i="2"/>
  <c r="C46" i="2"/>
  <c r="D46" i="2"/>
  <c r="D51" i="2"/>
  <c r="E46" i="2"/>
  <c r="BL174" i="1"/>
  <c r="F46" i="2"/>
  <c r="G46" i="2"/>
  <c r="G51" i="2"/>
  <c r="G92" i="2"/>
  <c r="H46" i="2"/>
  <c r="A47" i="2"/>
  <c r="C47" i="2"/>
  <c r="D47" i="2"/>
  <c r="E47" i="2"/>
  <c r="G47" i="2"/>
  <c r="BM174" i="1"/>
  <c r="F47" i="2"/>
  <c r="H47" i="2"/>
  <c r="A48" i="2"/>
  <c r="C48" i="2"/>
  <c r="E48" i="2"/>
  <c r="G48" i="2"/>
  <c r="BN174" i="1"/>
  <c r="F48" i="2"/>
  <c r="F51" i="2"/>
  <c r="H48" i="2"/>
  <c r="A49" i="2"/>
  <c r="E49" i="2"/>
  <c r="BO174" i="1"/>
  <c r="F49" i="2"/>
  <c r="H49" i="2"/>
  <c r="G49" i="2"/>
  <c r="A50" i="2"/>
  <c r="E50" i="2"/>
  <c r="G50" i="2"/>
  <c r="BP174" i="1"/>
  <c r="F50" i="2"/>
  <c r="H50" i="2"/>
  <c r="C51" i="2"/>
  <c r="I51" i="2"/>
  <c r="A55" i="2"/>
  <c r="C55" i="2"/>
  <c r="C59" i="2"/>
  <c r="D55" i="2"/>
  <c r="E55" i="2"/>
  <c r="BQ174" i="1"/>
  <c r="F55" i="2"/>
  <c r="G55" i="2"/>
  <c r="A56" i="2"/>
  <c r="C56" i="2"/>
  <c r="D56" i="2"/>
  <c r="E56" i="2"/>
  <c r="BR174" i="1"/>
  <c r="F56" i="2"/>
  <c r="H56" i="2"/>
  <c r="G56" i="2"/>
  <c r="A57" i="2"/>
  <c r="C57" i="2"/>
  <c r="D57" i="2"/>
  <c r="E57" i="2"/>
  <c r="BS174" i="1"/>
  <c r="F57" i="2"/>
  <c r="H57" i="2"/>
  <c r="G57" i="2"/>
  <c r="A58" i="2"/>
  <c r="C58" i="2"/>
  <c r="D58" i="2"/>
  <c r="E58" i="2"/>
  <c r="BT174" i="1"/>
  <c r="F58" i="2"/>
  <c r="H58" i="2"/>
  <c r="G58" i="2"/>
  <c r="D59" i="2"/>
  <c r="E59" i="2"/>
  <c r="G59" i="2"/>
  <c r="G93" i="2"/>
  <c r="I59" i="2"/>
  <c r="C61" i="2"/>
  <c r="E61" i="2"/>
  <c r="BU174" i="1"/>
  <c r="F61" i="2"/>
  <c r="H61" i="2"/>
  <c r="A65" i="2"/>
  <c r="E65" i="2"/>
  <c r="BV174" i="1"/>
  <c r="F65" i="2"/>
  <c r="G65" i="2"/>
  <c r="G68" i="2"/>
  <c r="G95" i="2"/>
  <c r="BW174" i="1"/>
  <c r="F66" i="2"/>
  <c r="H66" i="2"/>
  <c r="G66" i="2"/>
  <c r="A67" i="2"/>
  <c r="E67" i="2"/>
  <c r="E68" i="2"/>
  <c r="E95" i="2"/>
  <c r="BX174" i="1"/>
  <c r="F67" i="2"/>
  <c r="C68" i="2"/>
  <c r="D68" i="2"/>
  <c r="I68" i="2"/>
  <c r="A72" i="2"/>
  <c r="C72" i="2"/>
  <c r="D72" i="2"/>
  <c r="BY174" i="1"/>
  <c r="F72" i="2"/>
  <c r="C74" i="2"/>
  <c r="D74" i="2"/>
  <c r="I74" i="2"/>
  <c r="C78" i="2"/>
  <c r="C80" i="2"/>
  <c r="E78" i="2"/>
  <c r="CC174" i="1"/>
  <c r="F78" i="2"/>
  <c r="G78" i="2"/>
  <c r="H78" i="2"/>
  <c r="A79" i="2"/>
  <c r="C79" i="2"/>
  <c r="D79" i="2"/>
  <c r="D80" i="2"/>
  <c r="E79" i="2"/>
  <c r="G79" i="2"/>
  <c r="CB174" i="1"/>
  <c r="F79" i="2"/>
  <c r="H79" i="2"/>
  <c r="E80" i="2"/>
  <c r="E98" i="2"/>
  <c r="F80" i="2"/>
  <c r="H80" i="2"/>
  <c r="I80" i="2"/>
  <c r="CE174" i="1"/>
  <c r="F83" i="2"/>
  <c r="A90" i="2"/>
  <c r="A91" i="2"/>
  <c r="A92" i="2"/>
  <c r="A93" i="2"/>
  <c r="E93" i="2"/>
  <c r="A94" i="2"/>
  <c r="E94" i="2"/>
  <c r="G96" i="2"/>
  <c r="A97" i="2"/>
  <c r="F98" i="2"/>
  <c r="I99" i="2"/>
  <c r="H106" i="2"/>
  <c r="H107" i="2"/>
  <c r="H108" i="2"/>
  <c r="H109" i="2"/>
  <c r="B114" i="2"/>
  <c r="E114" i="2"/>
  <c r="I114" i="2"/>
  <c r="V8" i="1"/>
  <c r="E117" i="2"/>
  <c r="B118" i="2"/>
  <c r="E118" i="2"/>
  <c r="B121" i="2"/>
  <c r="B123" i="2"/>
  <c r="N10" i="1"/>
  <c r="Q10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U10" i="1"/>
  <c r="W10" i="1"/>
  <c r="N11" i="1"/>
  <c r="N12" i="1"/>
  <c r="U11" i="1"/>
  <c r="U12" i="1"/>
  <c r="U13" i="1"/>
  <c r="U14" i="1"/>
  <c r="U15" i="1"/>
  <c r="U16" i="1"/>
  <c r="W11" i="1"/>
  <c r="W12" i="1"/>
  <c r="N13" i="1"/>
  <c r="W13" i="1"/>
  <c r="W14" i="1"/>
  <c r="W15" i="1"/>
  <c r="W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G174" i="1"/>
  <c r="H174" i="1"/>
  <c r="AA174" i="1"/>
  <c r="CA174" i="1"/>
  <c r="CD174" i="1"/>
  <c r="H177" i="1"/>
  <c r="H189" i="1"/>
  <c r="H187" i="1"/>
  <c r="H114" i="2"/>
  <c r="E120" i="2"/>
  <c r="B120" i="2"/>
  <c r="W174" i="1"/>
  <c r="H180" i="1"/>
  <c r="F92" i="2"/>
  <c r="E24" i="2"/>
  <c r="E90" i="2"/>
  <c r="G6" i="2"/>
  <c r="G24" i="2"/>
  <c r="G90" i="2"/>
  <c r="G99" i="2"/>
  <c r="N14" i="1"/>
  <c r="H35" i="2"/>
  <c r="D35" i="2"/>
  <c r="H6" i="2"/>
  <c r="G80" i="2"/>
  <c r="G98" i="2"/>
  <c r="H72" i="2"/>
  <c r="F74" i="2"/>
  <c r="H5" i="2"/>
  <c r="F24" i="2"/>
  <c r="H176" i="1"/>
  <c r="H65" i="2"/>
  <c r="F68" i="2"/>
  <c r="H55" i="2"/>
  <c r="F59" i="2"/>
  <c r="E51" i="2"/>
  <c r="E92" i="2"/>
  <c r="G35" i="2"/>
  <c r="E42" i="2"/>
  <c r="E91" i="2"/>
  <c r="H83" i="2"/>
  <c r="F96" i="2"/>
  <c r="F42" i="2"/>
  <c r="H28" i="2"/>
  <c r="Q11" i="1"/>
  <c r="V10" i="1"/>
  <c r="H67" i="2"/>
  <c r="F94" i="2"/>
  <c r="G61" i="2"/>
  <c r="G94" i="2"/>
  <c r="G42" i="2"/>
  <c r="G91" i="2"/>
  <c r="G74" i="2"/>
  <c r="G97" i="2"/>
  <c r="B119" i="2"/>
  <c r="E119" i="2"/>
  <c r="E121" i="2"/>
  <c r="F93" i="2"/>
  <c r="H59" i="2"/>
  <c r="H178" i="1"/>
  <c r="H188" i="1"/>
  <c r="H190" i="1"/>
  <c r="H182" i="1"/>
  <c r="F90" i="2"/>
  <c r="H24" i="2"/>
  <c r="E99" i="2"/>
  <c r="X174" i="1"/>
  <c r="F91" i="2"/>
  <c r="H42" i="2"/>
  <c r="H68" i="2"/>
  <c r="F95" i="2"/>
  <c r="Q12" i="1"/>
  <c r="V11" i="1"/>
  <c r="H74" i="2"/>
  <c r="F97" i="2"/>
  <c r="N15" i="1"/>
  <c r="H51" i="2"/>
  <c r="N16" i="1"/>
  <c r="Q13" i="1"/>
  <c r="V12" i="1"/>
  <c r="F99" i="2"/>
  <c r="Q14" i="1"/>
  <c r="V13" i="1"/>
  <c r="N17" i="1"/>
  <c r="N18" i="1"/>
  <c r="Q15" i="1"/>
  <c r="V14" i="1"/>
  <c r="Q16" i="1"/>
  <c r="V15" i="1"/>
  <c r="N19" i="1"/>
  <c r="N20" i="1"/>
  <c r="Q17" i="1"/>
  <c r="V16" i="1"/>
  <c r="Q18" i="1"/>
  <c r="V17" i="1"/>
  <c r="N21" i="1"/>
  <c r="N22" i="1"/>
  <c r="Q19" i="1"/>
  <c r="V18" i="1"/>
  <c r="Q20" i="1"/>
  <c r="V19" i="1"/>
  <c r="N23" i="1"/>
  <c r="N24" i="1"/>
  <c r="Q21" i="1"/>
  <c r="V20" i="1"/>
  <c r="Q22" i="1"/>
  <c r="V21" i="1"/>
  <c r="N25" i="1"/>
  <c r="N26" i="1"/>
  <c r="Q23" i="1"/>
  <c r="V22" i="1"/>
  <c r="Q24" i="1"/>
  <c r="V23" i="1"/>
  <c r="N27" i="1"/>
  <c r="N28" i="1"/>
  <c r="Q25" i="1"/>
  <c r="V24" i="1"/>
  <c r="Q26" i="1"/>
  <c r="V25" i="1"/>
  <c r="N29" i="1"/>
  <c r="N30" i="1"/>
  <c r="Q27" i="1"/>
  <c r="V26" i="1"/>
  <c r="Q28" i="1"/>
  <c r="V27" i="1"/>
  <c r="N31" i="1"/>
  <c r="N32" i="1"/>
  <c r="Q29" i="1"/>
  <c r="V28" i="1"/>
  <c r="Q30" i="1"/>
  <c r="V29" i="1"/>
  <c r="N33" i="1"/>
  <c r="N34" i="1"/>
  <c r="Q31" i="1"/>
  <c r="V30" i="1"/>
  <c r="Q32" i="1"/>
  <c r="V31" i="1"/>
  <c r="N35" i="1"/>
  <c r="N36" i="1"/>
  <c r="Q33" i="1"/>
  <c r="V32" i="1"/>
  <c r="Q34" i="1"/>
  <c r="V33" i="1"/>
  <c r="N37" i="1"/>
  <c r="N38" i="1"/>
  <c r="Q35" i="1"/>
  <c r="V34" i="1"/>
  <c r="Q36" i="1"/>
  <c r="V35" i="1"/>
  <c r="N39" i="1"/>
  <c r="N40" i="1"/>
  <c r="Q37" i="1"/>
  <c r="V36" i="1"/>
  <c r="N41" i="1"/>
  <c r="Q38" i="1"/>
  <c r="V37" i="1"/>
  <c r="Q39" i="1"/>
  <c r="V38" i="1"/>
  <c r="N42" i="1"/>
  <c r="Q40" i="1"/>
  <c r="V39" i="1"/>
  <c r="N43" i="1"/>
  <c r="N44" i="1"/>
  <c r="Q41" i="1"/>
  <c r="V40" i="1"/>
  <c r="Q42" i="1"/>
  <c r="V41" i="1"/>
  <c r="N45" i="1"/>
  <c r="N46" i="1"/>
  <c r="Q43" i="1"/>
  <c r="V42" i="1"/>
  <c r="Q44" i="1"/>
  <c r="V43" i="1"/>
  <c r="N47" i="1"/>
  <c r="N48" i="1"/>
  <c r="Q45" i="1"/>
  <c r="V44" i="1"/>
  <c r="N49" i="1"/>
  <c r="Q46" i="1"/>
  <c r="V45" i="1"/>
  <c r="Q47" i="1"/>
  <c r="V46" i="1"/>
  <c r="N50" i="1"/>
  <c r="N51" i="1"/>
  <c r="Q48" i="1"/>
  <c r="V47" i="1"/>
  <c r="Q49" i="1"/>
  <c r="V48" i="1"/>
  <c r="N52" i="1"/>
  <c r="N53" i="1"/>
  <c r="Q50" i="1"/>
  <c r="V49" i="1"/>
  <c r="Q51" i="1"/>
  <c r="V50" i="1"/>
  <c r="N54" i="1"/>
  <c r="N55" i="1"/>
  <c r="Q52" i="1"/>
  <c r="V51" i="1"/>
  <c r="Q53" i="1"/>
  <c r="V52" i="1"/>
  <c r="N56" i="1"/>
  <c r="N57" i="1"/>
  <c r="Q54" i="1"/>
  <c r="V53" i="1"/>
  <c r="Q55" i="1"/>
  <c r="V54" i="1"/>
  <c r="N58" i="1"/>
  <c r="N59" i="1"/>
  <c r="Q56" i="1"/>
  <c r="V55" i="1"/>
  <c r="Q57" i="1"/>
  <c r="V56" i="1"/>
  <c r="N60" i="1"/>
  <c r="N61" i="1"/>
  <c r="Q58" i="1"/>
  <c r="V57" i="1"/>
  <c r="Q59" i="1"/>
  <c r="V58" i="1"/>
  <c r="N62" i="1"/>
  <c r="N63" i="1"/>
  <c r="Q60" i="1"/>
  <c r="V59" i="1"/>
  <c r="Q61" i="1"/>
  <c r="V60" i="1"/>
  <c r="N64" i="1"/>
  <c r="N65" i="1"/>
  <c r="Q62" i="1"/>
  <c r="V61" i="1"/>
  <c r="Q63" i="1"/>
  <c r="V62" i="1"/>
  <c r="N66" i="1"/>
  <c r="N67" i="1"/>
  <c r="Q64" i="1"/>
  <c r="V63" i="1"/>
  <c r="Q65" i="1"/>
  <c r="V64" i="1"/>
  <c r="N68" i="1"/>
  <c r="N69" i="1"/>
  <c r="Q66" i="1"/>
  <c r="V65" i="1"/>
  <c r="Q67" i="1"/>
  <c r="V66" i="1"/>
  <c r="N70" i="1"/>
  <c r="N71" i="1"/>
  <c r="Q68" i="1"/>
  <c r="V67" i="1"/>
  <c r="Q69" i="1"/>
  <c r="V68" i="1"/>
  <c r="N72" i="1"/>
  <c r="N73" i="1"/>
  <c r="Q70" i="1"/>
  <c r="V69" i="1"/>
  <c r="Q71" i="1"/>
  <c r="V70" i="1"/>
  <c r="N74" i="1"/>
  <c r="N75" i="1"/>
  <c r="Q72" i="1"/>
  <c r="V71" i="1"/>
  <c r="N76" i="1"/>
  <c r="Q73" i="1"/>
  <c r="V72" i="1"/>
  <c r="Q74" i="1"/>
  <c r="V73" i="1"/>
  <c r="N77" i="1"/>
  <c r="N78" i="1"/>
  <c r="Q75" i="1"/>
  <c r="V74" i="1"/>
  <c r="Q76" i="1"/>
  <c r="V75" i="1"/>
  <c r="N79" i="1"/>
  <c r="N80" i="1"/>
  <c r="Q77" i="1"/>
  <c r="V76" i="1"/>
  <c r="N81" i="1"/>
  <c r="Q78" i="1"/>
  <c r="V77" i="1"/>
  <c r="Q79" i="1"/>
  <c r="V78" i="1"/>
  <c r="N82" i="1"/>
  <c r="N83" i="1"/>
  <c r="Q80" i="1"/>
  <c r="V79" i="1"/>
  <c r="Q81" i="1"/>
  <c r="V80" i="1"/>
  <c r="N84" i="1"/>
  <c r="N85" i="1"/>
  <c r="Q82" i="1"/>
  <c r="V81" i="1"/>
  <c r="Q83" i="1"/>
  <c r="V82" i="1"/>
  <c r="N86" i="1"/>
  <c r="N87" i="1"/>
  <c r="Q84" i="1"/>
  <c r="V83" i="1"/>
  <c r="Q85" i="1"/>
  <c r="V84" i="1"/>
  <c r="N88" i="1"/>
  <c r="N89" i="1"/>
  <c r="Q86" i="1"/>
  <c r="V85" i="1"/>
  <c r="Q87" i="1"/>
  <c r="V86" i="1"/>
  <c r="N90" i="1"/>
  <c r="N91" i="1"/>
  <c r="Q88" i="1"/>
  <c r="V87" i="1"/>
  <c r="N92" i="1"/>
  <c r="Q89" i="1"/>
  <c r="V88" i="1"/>
  <c r="Q90" i="1"/>
  <c r="V89" i="1"/>
  <c r="N93" i="1"/>
  <c r="N94" i="1"/>
  <c r="Q91" i="1"/>
  <c r="V90" i="1"/>
  <c r="Q92" i="1"/>
  <c r="V91" i="1"/>
  <c r="N95" i="1"/>
  <c r="N96" i="1"/>
  <c r="Q93" i="1"/>
  <c r="V92" i="1"/>
  <c r="N97" i="1"/>
  <c r="Q94" i="1"/>
  <c r="V93" i="1"/>
  <c r="Q95" i="1"/>
  <c r="V94" i="1"/>
  <c r="N98" i="1"/>
  <c r="N99" i="1"/>
  <c r="Q96" i="1"/>
  <c r="V95" i="1"/>
  <c r="N100" i="1"/>
  <c r="Q97" i="1"/>
  <c r="V96" i="1"/>
  <c r="N101" i="1"/>
  <c r="Q98" i="1"/>
  <c r="V97" i="1"/>
  <c r="Q99" i="1"/>
  <c r="V98" i="1"/>
  <c r="N102" i="1"/>
  <c r="N103" i="1"/>
  <c r="Q100" i="1"/>
  <c r="V99" i="1"/>
  <c r="N104" i="1"/>
  <c r="Q101" i="1"/>
  <c r="V100" i="1"/>
  <c r="N105" i="1"/>
  <c r="Q102" i="1"/>
  <c r="V101" i="1"/>
  <c r="Q103" i="1"/>
  <c r="V102" i="1"/>
  <c r="N106" i="1"/>
  <c r="N107" i="1"/>
  <c r="Q104" i="1"/>
  <c r="V103" i="1"/>
  <c r="Q105" i="1"/>
  <c r="V104" i="1"/>
  <c r="N108" i="1"/>
  <c r="N109" i="1"/>
  <c r="Q106" i="1"/>
  <c r="V105" i="1"/>
  <c r="Q107" i="1"/>
  <c r="V106" i="1"/>
  <c r="N110" i="1"/>
  <c r="N111" i="1"/>
  <c r="Q108" i="1"/>
  <c r="V107" i="1"/>
  <c r="N112" i="1"/>
  <c r="Q109" i="1"/>
  <c r="V108" i="1"/>
  <c r="Q110" i="1"/>
  <c r="V109" i="1"/>
  <c r="N113" i="1"/>
  <c r="N114" i="1"/>
  <c r="Q111" i="1"/>
  <c r="V110" i="1"/>
  <c r="Q112" i="1"/>
  <c r="V111" i="1"/>
  <c r="N115" i="1"/>
  <c r="N116" i="1"/>
  <c r="Q113" i="1"/>
  <c r="V112" i="1"/>
  <c r="Q114" i="1"/>
  <c r="V113" i="1"/>
  <c r="N117" i="1"/>
  <c r="N118" i="1"/>
  <c r="Q115" i="1"/>
  <c r="V114" i="1"/>
  <c r="N119" i="1"/>
  <c r="Q116" i="1"/>
  <c r="V115" i="1"/>
  <c r="Q117" i="1"/>
  <c r="V116" i="1"/>
  <c r="N120" i="1"/>
  <c r="N121" i="1"/>
  <c r="Q118" i="1"/>
  <c r="V117" i="1"/>
  <c r="Q119" i="1"/>
  <c r="V118" i="1"/>
  <c r="N122" i="1"/>
  <c r="N123" i="1"/>
  <c r="Q120" i="1"/>
  <c r="V119" i="1"/>
  <c r="N124" i="1"/>
  <c r="Q121" i="1"/>
  <c r="V120" i="1"/>
  <c r="Q122" i="1"/>
  <c r="V121" i="1"/>
  <c r="N125" i="1"/>
  <c r="N126" i="1"/>
  <c r="Q123" i="1"/>
  <c r="V122" i="1"/>
  <c r="Q124" i="1"/>
  <c r="V123" i="1"/>
  <c r="N127" i="1"/>
  <c r="N128" i="1"/>
  <c r="Q125" i="1"/>
  <c r="V124" i="1"/>
  <c r="Q126" i="1"/>
  <c r="V125" i="1"/>
  <c r="N129" i="1"/>
  <c r="N130" i="1"/>
  <c r="Q127" i="1"/>
  <c r="V126" i="1"/>
  <c r="Q128" i="1"/>
  <c r="V127" i="1"/>
  <c r="N131" i="1"/>
  <c r="N132" i="1"/>
  <c r="Q129" i="1"/>
  <c r="V128" i="1"/>
  <c r="Q130" i="1"/>
  <c r="V129" i="1"/>
  <c r="N133" i="1"/>
  <c r="N134" i="1"/>
  <c r="Q131" i="1"/>
  <c r="V130" i="1"/>
  <c r="Q132" i="1"/>
  <c r="V131" i="1"/>
  <c r="N135" i="1"/>
  <c r="N136" i="1"/>
  <c r="Q133" i="1"/>
  <c r="V132" i="1"/>
  <c r="Q134" i="1"/>
  <c r="V133" i="1"/>
  <c r="N137" i="1"/>
  <c r="N138" i="1"/>
  <c r="Q135" i="1"/>
  <c r="V134" i="1"/>
  <c r="Q136" i="1"/>
  <c r="V135" i="1"/>
  <c r="N139" i="1"/>
  <c r="N140" i="1"/>
  <c r="Q137" i="1"/>
  <c r="V136" i="1"/>
  <c r="Q138" i="1"/>
  <c r="V137" i="1"/>
  <c r="N141" i="1"/>
  <c r="N142" i="1"/>
  <c r="Q139" i="1"/>
  <c r="V138" i="1"/>
  <c r="Q140" i="1"/>
  <c r="V139" i="1"/>
  <c r="N143" i="1"/>
  <c r="N144" i="1"/>
  <c r="Q141" i="1"/>
  <c r="V140" i="1"/>
  <c r="Q142" i="1"/>
  <c r="V141" i="1"/>
  <c r="N145" i="1"/>
  <c r="N146" i="1"/>
  <c r="Q143" i="1"/>
  <c r="V142" i="1"/>
  <c r="Q144" i="1"/>
  <c r="V143" i="1"/>
  <c r="N147" i="1"/>
  <c r="N148" i="1"/>
  <c r="Q145" i="1"/>
  <c r="V144" i="1"/>
  <c r="Q146" i="1"/>
  <c r="V145" i="1"/>
  <c r="N149" i="1"/>
  <c r="N150" i="1"/>
  <c r="Q147" i="1"/>
  <c r="V146" i="1"/>
  <c r="Q148" i="1"/>
  <c r="V147" i="1"/>
  <c r="N151" i="1"/>
  <c r="N152" i="1"/>
  <c r="Q149" i="1"/>
  <c r="V148" i="1"/>
  <c r="Q150" i="1"/>
  <c r="V149" i="1"/>
  <c r="N153" i="1"/>
  <c r="N154" i="1"/>
  <c r="Q151" i="1"/>
  <c r="V150" i="1"/>
  <c r="Q152" i="1"/>
  <c r="V151" i="1"/>
  <c r="N155" i="1"/>
  <c r="N156" i="1"/>
  <c r="Q153" i="1"/>
  <c r="V152" i="1"/>
  <c r="Q154" i="1"/>
  <c r="V153" i="1"/>
  <c r="N157" i="1"/>
  <c r="N158" i="1"/>
  <c r="Q155" i="1"/>
  <c r="V154" i="1"/>
  <c r="Q156" i="1"/>
  <c r="V155" i="1"/>
  <c r="N159" i="1"/>
  <c r="N160" i="1"/>
  <c r="Q157" i="1"/>
  <c r="V156" i="1"/>
  <c r="Q158" i="1"/>
  <c r="V157" i="1"/>
  <c r="N161" i="1"/>
  <c r="N162" i="1"/>
  <c r="Q159" i="1"/>
  <c r="V158" i="1"/>
  <c r="Q160" i="1"/>
  <c r="V159" i="1"/>
  <c r="N163" i="1"/>
  <c r="N164" i="1"/>
  <c r="Q161" i="1"/>
  <c r="V160" i="1"/>
  <c r="Q162" i="1"/>
  <c r="V161" i="1"/>
  <c r="N165" i="1"/>
  <c r="N166" i="1"/>
  <c r="Q163" i="1"/>
  <c r="V162" i="1"/>
  <c r="Q164" i="1"/>
  <c r="V163" i="1"/>
  <c r="N167" i="1"/>
  <c r="N168" i="1"/>
  <c r="Q165" i="1"/>
  <c r="V164" i="1"/>
  <c r="N169" i="1"/>
  <c r="Q166" i="1"/>
  <c r="V165" i="1"/>
  <c r="Q167" i="1"/>
  <c r="V166" i="1"/>
  <c r="N170" i="1"/>
  <c r="N171" i="1"/>
  <c r="Q168" i="1"/>
  <c r="V167" i="1"/>
  <c r="Q169" i="1"/>
  <c r="V168" i="1"/>
  <c r="N172" i="1"/>
  <c r="N173" i="1"/>
  <c r="Q170" i="1"/>
  <c r="V169" i="1"/>
  <c r="Q171" i="1"/>
  <c r="V170" i="1"/>
  <c r="N174" i="1"/>
  <c r="Q172" i="1"/>
  <c r="V171" i="1"/>
  <c r="Q173" i="1"/>
  <c r="V172" i="1"/>
  <c r="Q174" i="1"/>
  <c r="V174" i="1"/>
  <c r="V173" i="1"/>
</calcChain>
</file>

<file path=xl/sharedStrings.xml><?xml version="1.0" encoding="utf-8"?>
<sst xmlns="http://schemas.openxmlformats.org/spreadsheetml/2006/main" count="764" uniqueCount="347">
  <si>
    <t>Voucher Number</t>
  </si>
  <si>
    <t>DATE</t>
  </si>
  <si>
    <t>PAYEE/PAYOR</t>
  </si>
  <si>
    <t>DETAIL</t>
  </si>
  <si>
    <t>REF</t>
  </si>
  <si>
    <t>INCOME</t>
  </si>
  <si>
    <t>TOTAL EXPENSE</t>
  </si>
  <si>
    <t>MOVEMENT</t>
  </si>
  <si>
    <t>Bank Statement Date</t>
  </si>
  <si>
    <t>Bank Statement No</t>
  </si>
  <si>
    <t>total</t>
  </si>
  <si>
    <t>check</t>
  </si>
  <si>
    <t>Clerks Annual Allowance for home office paid gross</t>
  </si>
  <si>
    <t>Payments to Chairman and Members (aka allowances)</t>
  </si>
  <si>
    <t>Internal &amp; External Auditors Fees</t>
  </si>
  <si>
    <t>Bank Charges</t>
  </si>
  <si>
    <t>Clerks Expenses - post, print &amp; stationery</t>
  </si>
  <si>
    <t>Telephone, Fax,Computer &amp; Broadband &amp; software</t>
  </si>
  <si>
    <t>Hire of Meeting Rooms</t>
  </si>
  <si>
    <t>Office Equipment (Repairs and Renewals)</t>
  </si>
  <si>
    <t>Publications &amp; Books &amp; SLCC Membership</t>
  </si>
  <si>
    <t>Contracted Grass Cutting througout parish</t>
  </si>
  <si>
    <t>Coronation Gardens Maintenance</t>
  </si>
  <si>
    <t>Tree Planting &amp; Surgery</t>
  </si>
  <si>
    <t>Claydown Way &amp; Crawley Close Weeding</t>
  </si>
  <si>
    <t>Crawley Playground Safety Reports</t>
  </si>
  <si>
    <t>Slip End Playing Field</t>
  </si>
  <si>
    <t>Chiltern Society</t>
  </si>
  <si>
    <t>Aley Green Cemetery</t>
  </si>
  <si>
    <t>Professional Consultancy Fees</t>
  </si>
  <si>
    <t>OPENING BALANCE (USING CLOSING FIGURES FROM LAST YEARS ACCOUNTS)</t>
  </si>
  <si>
    <t xml:space="preserve"> </t>
  </si>
  <si>
    <t>BUDGET</t>
  </si>
  <si>
    <t xml:space="preserve">YTD </t>
  </si>
  <si>
    <t>EST OUT-TURN</t>
  </si>
  <si>
    <t>SPEND</t>
  </si>
  <si>
    <t>2007-8</t>
  </si>
  <si>
    <t>TOTAL</t>
  </si>
  <si>
    <t>ADMINISTRATION</t>
  </si>
  <si>
    <t>Bank Interest Received</t>
  </si>
  <si>
    <t>HIGHWAYS AND AMENITY AREAS</t>
  </si>
  <si>
    <t>CRAWLEY PLAYGROUND</t>
  </si>
  <si>
    <t>SUBSCRIPTIONS</t>
  </si>
  <si>
    <t>ALEY GREEN CEMETERY</t>
  </si>
  <si>
    <t>PLANNING AND PUBLIC CONSULTATION</t>
  </si>
  <si>
    <t>GRANTS</t>
  </si>
  <si>
    <t>SUMMARY</t>
  </si>
  <si>
    <t>Closing 2007-8</t>
  </si>
  <si>
    <t>vat number</t>
  </si>
  <si>
    <t>BRCC</t>
  </si>
  <si>
    <t>Civic Expenses &amp; Regalia &amp; Minute Clerk</t>
  </si>
  <si>
    <t>POSITION IN LISTING</t>
  </si>
  <si>
    <t>Street Furniture Repairs &amp; Renewals</t>
  </si>
  <si>
    <t>Crawley Playground litter clearance &amp; mthly playground equip reports</t>
  </si>
  <si>
    <t xml:space="preserve">EXPECTED </t>
  </si>
  <si>
    <t>OUT TURN</t>
  </si>
  <si>
    <t>Bus shelter &amp; youth shelter clearance</t>
  </si>
  <si>
    <t>Newsletter &amp; PR (global parish news)</t>
  </si>
  <si>
    <t>Crawley Playground Equipment Repairs &amp; Replacement</t>
  </si>
  <si>
    <t>EXPECTED</t>
  </si>
  <si>
    <t xml:space="preserve">    </t>
  </si>
  <si>
    <t>Direct Employee costs (inc PAYE)</t>
  </si>
  <si>
    <t>Member and Employee course and travel exps</t>
  </si>
  <si>
    <t>Rossway Garden Feature maintenance</t>
  </si>
  <si>
    <t>Extra plants and bulbs to enhance gardens</t>
  </si>
  <si>
    <t>Crawley Playground repairs to fencing</t>
  </si>
  <si>
    <t>BATPC</t>
  </si>
  <si>
    <t>CPRE</t>
  </si>
  <si>
    <t>Royal British Legion Wreath</t>
  </si>
  <si>
    <t>PRECEPT</t>
  </si>
  <si>
    <t>W</t>
  </si>
  <si>
    <t>X</t>
  </si>
  <si>
    <t>Y</t>
  </si>
  <si>
    <t>Z</t>
  </si>
  <si>
    <t>AA</t>
  </si>
  <si>
    <t>AB</t>
  </si>
  <si>
    <t>AC</t>
  </si>
  <si>
    <t>A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</si>
  <si>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</si>
  <si>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</si>
  <si>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</si>
  <si>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</si>
  <si>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</si>
  <si>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</si>
  <si>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</si>
  <si>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</si>
  <si>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</si>
  <si>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M</t>
  </si>
  <si>
    <t>N</t>
  </si>
  <si>
    <t>O</t>
  </si>
  <si>
    <t>P</t>
  </si>
  <si>
    <t>Q</t>
  </si>
  <si>
    <t>S</t>
  </si>
  <si>
    <t>T</t>
  </si>
  <si>
    <t>U</t>
  </si>
  <si>
    <t>V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</si>
  <si>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</si>
  <si>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</si>
  <si>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</si>
  <si>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</si>
  <si>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</si>
  <si>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</si>
  <si>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</si>
  <si>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</si>
  <si>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</si>
  <si>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</si>
  <si>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n</t>
  </si>
  <si>
    <t>YTD EXPEND</t>
  </si>
  <si>
    <t>AS % OF BUDGET</t>
  </si>
  <si>
    <t>`</t>
  </si>
  <si>
    <t>income</t>
  </si>
  <si>
    <t>expenses</t>
  </si>
  <si>
    <t>difference</t>
  </si>
  <si>
    <t>Difference</t>
  </si>
  <si>
    <t xml:space="preserve">Opening </t>
  </si>
  <si>
    <t>plus income</t>
  </si>
  <si>
    <t>less expenses</t>
  </si>
  <si>
    <t>current bal</t>
  </si>
  <si>
    <t>date of invoice</t>
  </si>
  <si>
    <t>Brief Description of supply</t>
  </si>
  <si>
    <t>supplier name</t>
  </si>
  <si>
    <t>Recruitment Costs</t>
  </si>
  <si>
    <t>Recruitment costs</t>
  </si>
  <si>
    <t>Election  *** SR1</t>
  </si>
  <si>
    <t>Footpath and Hedge cutting Outside the 30mph Limits</t>
  </si>
  <si>
    <t>All fencing in Parish ***SR3</t>
  </si>
  <si>
    <t>All Fencing in Parish ***SR3</t>
  </si>
  <si>
    <t>Street Furniture Repairs &amp; Renewals &amp; speed activated sign ***SR4</t>
  </si>
  <si>
    <t>Playround Equipment Repair, Replace or renew ***SR8</t>
  </si>
  <si>
    <t>Professional Consultancy Fees ***SR2</t>
  </si>
  <si>
    <t>SR 1 – Election</t>
  </si>
  <si>
    <t>SR 2 – Professional Consultancy Fees</t>
  </si>
  <si>
    <t>SR 3 – All fencing in Parish</t>
  </si>
  <si>
    <t>SR 4 -  Street Furniture Repairs and Renewals</t>
  </si>
  <si>
    <t>SR 8 – Playground equipment – repair, replace or new</t>
  </si>
  <si>
    <t>credit/wd Co-Op Dep Acct</t>
  </si>
  <si>
    <t>Bal Co-Op Dep Acct</t>
  </si>
  <si>
    <t>CREDIT Co-Op C/A</t>
  </si>
  <si>
    <t>DEBIT Co-Op C/A</t>
  </si>
  <si>
    <t>BAL Co-Op C/A</t>
  </si>
  <si>
    <t>Total Col Y</t>
  </si>
  <si>
    <t>BAL SantanderDeposit Acct.</t>
  </si>
  <si>
    <t>credit/wd Santander Deposit Acct</t>
  </si>
  <si>
    <t>CPG Support Grant</t>
  </si>
  <si>
    <t>SPECIFIC RESERVES</t>
  </si>
  <si>
    <t>Less Specific reserves</t>
  </si>
  <si>
    <t>Clerks Travel Expenses</t>
  </si>
  <si>
    <t>Peters Notes;</t>
  </si>
  <si>
    <t>PC Insurance</t>
  </si>
  <si>
    <t>Traffic Calming Project ***SR12</t>
  </si>
  <si>
    <t>TRAFFIC CALMING PROJECT ****SR12</t>
  </si>
  <si>
    <t>TRAFFIC CALMING PROJECT</t>
  </si>
  <si>
    <t>SR12- Traffic Calming Project</t>
  </si>
  <si>
    <t>Hire of storage Facility</t>
  </si>
  <si>
    <t>Gritter Operating Costs</t>
  </si>
  <si>
    <t>Hire of Storage Facility</t>
  </si>
  <si>
    <t>Parish Plan Implimentation</t>
  </si>
  <si>
    <t>SR13-St Andrews Churchyard Maintenance</t>
  </si>
  <si>
    <t>SR14-NP Consultation</t>
  </si>
  <si>
    <t>St Andrews Churchyard Grass Cutting</t>
  </si>
  <si>
    <t>St Andrews Chrurchyard Maintenance ***SR13</t>
  </si>
  <si>
    <t>BUDGET 15/16</t>
  </si>
  <si>
    <t xml:space="preserve">notes and comments as at </t>
  </si>
  <si>
    <t>Village Hall</t>
  </si>
  <si>
    <t>Neighbourhood Plan Consultation ***SR 14</t>
  </si>
  <si>
    <t>Neighbourhood Plan Consultation *** SR14</t>
  </si>
  <si>
    <t>BUDGET FOR 2015-16</t>
  </si>
  <si>
    <t>SLIP END PARISH COUNCIL ACCOUNTS 1/4/2015 -31/3/2016</t>
  </si>
  <si>
    <t>Out Move 15/16</t>
  </si>
  <si>
    <t>in move 15/16</t>
  </si>
  <si>
    <t>Closing 15/16</t>
  </si>
  <si>
    <t>BUDGET 16/17</t>
  </si>
  <si>
    <t>Village Hall CCTV Insurance Costs</t>
  </si>
  <si>
    <t>2015/16 SLIP END PARISH COUNCIL ACCOUNTS</t>
  </si>
  <si>
    <t>Central Beds Council</t>
  </si>
  <si>
    <t>Half Year Precept Payment</t>
  </si>
  <si>
    <t>Co-Op Bank</t>
  </si>
  <si>
    <t>Interest Payment</t>
  </si>
  <si>
    <t>CBC</t>
  </si>
  <si>
    <t>Traffic Calming Invoice</t>
  </si>
  <si>
    <t>Precept 2015/16</t>
  </si>
  <si>
    <t>Membership 2015/16</t>
  </si>
  <si>
    <t>Hall Hire 2015/16</t>
  </si>
  <si>
    <t xml:space="preserve">Playground Lease </t>
  </si>
  <si>
    <t>Playground Lease</t>
  </si>
  <si>
    <t>Grants</t>
  </si>
  <si>
    <t>Opening 15/16</t>
  </si>
  <si>
    <t>Closing Balance at end of 2015/16 (Estimated)</t>
  </si>
  <si>
    <t>Opening balance at start of 2015/16</t>
  </si>
  <si>
    <t>PRECEPT 2015/16</t>
  </si>
  <si>
    <t>Less 2015/16 Expenditure (Estimated)</t>
  </si>
  <si>
    <t>001/2015</t>
  </si>
  <si>
    <t>Insurance Renewal</t>
  </si>
  <si>
    <t>Aon Insurance</t>
  </si>
  <si>
    <t>P Segal</t>
  </si>
  <si>
    <t>Clerks Salary April 2015</t>
  </si>
  <si>
    <t>Clerks Expenses April 2015</t>
  </si>
  <si>
    <t>A Prothero</t>
  </si>
  <si>
    <t>Gardening April 2015</t>
  </si>
  <si>
    <t>Playsafety Ltd</t>
  </si>
  <si>
    <t>ROSPA Report</t>
  </si>
  <si>
    <t>28th May 2015</t>
  </si>
  <si>
    <t>vat 2014/15</t>
  </si>
  <si>
    <t>VAT 2015/16</t>
  </si>
  <si>
    <t>876 3283 89</t>
  </si>
  <si>
    <t>Colt Property Improvements</t>
  </si>
  <si>
    <t>Village Hall Guttering</t>
  </si>
  <si>
    <t>29th May 2015</t>
  </si>
  <si>
    <t>640 0940 70</t>
  </si>
  <si>
    <t>Colt Property ImprovementsLtd.</t>
  </si>
  <si>
    <t>Village Hall Guttering Replacement</t>
  </si>
  <si>
    <t>HMS Facilities Ltd</t>
  </si>
  <si>
    <t>Village Hall defib fitting</t>
  </si>
  <si>
    <t>31st January 2015.</t>
  </si>
  <si>
    <t>420 2219 12</t>
  </si>
  <si>
    <t>Village Hall Defib fitting</t>
  </si>
  <si>
    <t>Clerks Salary May 2015</t>
  </si>
  <si>
    <t>002/2015</t>
  </si>
  <si>
    <t>Clerks Expenses May 2015</t>
  </si>
  <si>
    <t>Santander</t>
  </si>
  <si>
    <t>003/2015</t>
  </si>
  <si>
    <t>Gardening June 15</t>
  </si>
  <si>
    <t>Replace swing in Playground and referb park bench</t>
  </si>
  <si>
    <t>R Gurney and Son</t>
  </si>
  <si>
    <t>Grass cutting</t>
  </si>
  <si>
    <t>1st July 2015</t>
  </si>
  <si>
    <t>198 5051 33</t>
  </si>
  <si>
    <t>Richard Gurney and Son</t>
  </si>
  <si>
    <t>Ray Foster</t>
  </si>
  <si>
    <t>Internal Audit Fee</t>
  </si>
  <si>
    <t>Election fee</t>
  </si>
  <si>
    <t>Clerks Salary June 15</t>
  </si>
  <si>
    <t>Clerks Expenses June 15</t>
  </si>
  <si>
    <t>HMRC</t>
  </si>
  <si>
    <t>PAYE and NI Q1</t>
  </si>
  <si>
    <t>Jempsons Tree Services</t>
  </si>
  <si>
    <t>Remove branch from St.Andrews Churchyard</t>
  </si>
  <si>
    <t>Iris Business Software</t>
  </si>
  <si>
    <t>Pensions training course</t>
  </si>
  <si>
    <t>Pensions training Course</t>
  </si>
  <si>
    <t>13th july 2015</t>
  </si>
  <si>
    <t>678 7928 53</t>
  </si>
  <si>
    <t>BDO LLP</t>
  </si>
  <si>
    <t>External Audit Fee</t>
  </si>
  <si>
    <t>2nd July 2015</t>
  </si>
  <si>
    <t>830 8470 32</t>
  </si>
  <si>
    <t>External Audit fee</t>
  </si>
  <si>
    <t>Pensions training course - Part 2</t>
  </si>
  <si>
    <t>Pensions training Course - part 2</t>
  </si>
  <si>
    <t>20th July 2015</t>
  </si>
  <si>
    <t>004/2015</t>
  </si>
  <si>
    <t xml:space="preserve">Gardening July 15 </t>
  </si>
  <si>
    <t>Maintenance at Playground</t>
  </si>
  <si>
    <t>Clerks salary - July 2015</t>
  </si>
  <si>
    <t>Clerks Expenses - July 2015</t>
  </si>
  <si>
    <t>Second Precept Payment</t>
  </si>
  <si>
    <t>Gardening and weed spraying</t>
  </si>
  <si>
    <t>Gardening May 2015 and document storage fee 2014/15</t>
  </si>
  <si>
    <t>Document Storage Fee 2015/16</t>
  </si>
  <si>
    <t>Slip End Parish News</t>
  </si>
  <si>
    <t>Grant for 2015/16</t>
  </si>
  <si>
    <t>Clerks salary Aug 2015</t>
  </si>
  <si>
    <t>Clerks expenses Aug 2015</t>
  </si>
  <si>
    <t>Ms S Minnighan</t>
  </si>
  <si>
    <t>K Isaacs</t>
  </si>
  <si>
    <t>Bin Stickers</t>
  </si>
  <si>
    <t>022/09/15</t>
  </si>
  <si>
    <t>Grass Cutting</t>
  </si>
  <si>
    <t>Clerks Salary - Sept 2015</t>
  </si>
  <si>
    <t>Clerks Expenses Sept 2015</t>
  </si>
  <si>
    <t>Gardening Sept 2015</t>
  </si>
  <si>
    <t>External Signs</t>
  </si>
  <si>
    <t>Gardening Oct 15 and bin cleaning</t>
  </si>
  <si>
    <t>Grass and Hedge cutting</t>
  </si>
  <si>
    <t>029/10/15</t>
  </si>
  <si>
    <t>SLCC</t>
  </si>
  <si>
    <t>Royal British legion</t>
  </si>
  <si>
    <t>Poppy Appeal</t>
  </si>
  <si>
    <t>Clerks salary Oct 15</t>
  </si>
  <si>
    <t>Clerks Expenses Oct 15</t>
  </si>
  <si>
    <t>Movement of Funds</t>
  </si>
  <si>
    <t>50% share of pension software costs</t>
  </si>
  <si>
    <t>K Price</t>
  </si>
  <si>
    <t>Bus Shelter re-pointing</t>
  </si>
  <si>
    <t>A. Prothero</t>
  </si>
  <si>
    <t>Gardening plus St Andrews Churchyard Nov 15</t>
  </si>
  <si>
    <t>Clerks Salary Nov 15</t>
  </si>
  <si>
    <t>Clerks Expenses Nov 15</t>
  </si>
  <si>
    <t>016/11/15</t>
  </si>
  <si>
    <t>GB697-8707-56</t>
  </si>
  <si>
    <t>Staples</t>
  </si>
  <si>
    <t>Office Supplies</t>
  </si>
  <si>
    <t>AE software fee</t>
  </si>
  <si>
    <t>009/12/15</t>
  </si>
  <si>
    <t>AE Software Fee</t>
  </si>
  <si>
    <t>PAYE and NI Q2</t>
  </si>
  <si>
    <t>Payroll Software Fee</t>
  </si>
  <si>
    <t>DD</t>
  </si>
  <si>
    <t>Movement of funds to Co-Op Bank</t>
  </si>
  <si>
    <t>gardening and fence repair Dec 15</t>
  </si>
  <si>
    <t>Membership 2016.</t>
  </si>
  <si>
    <t>Clerks salary Dec 15</t>
  </si>
  <si>
    <t>Clerks expenses Dec 15</t>
  </si>
  <si>
    <t>PAYE &amp; NI Q3</t>
  </si>
  <si>
    <t>GB 678 7928 53</t>
  </si>
  <si>
    <t>007/01/16</t>
  </si>
  <si>
    <t>007/12/15</t>
  </si>
  <si>
    <t>Claimed up to here</t>
  </si>
  <si>
    <t>Credit</t>
  </si>
  <si>
    <t>credit</t>
  </si>
  <si>
    <t>012/01/16</t>
  </si>
  <si>
    <t>Steve Bennett Plumbing</t>
  </si>
  <si>
    <t>Peter Edwards Hall Installation of two boilers</t>
  </si>
  <si>
    <t>027/01/16</t>
  </si>
  <si>
    <t>184 076 592</t>
  </si>
  <si>
    <t>PE Hall - Installation of two boilers</t>
  </si>
  <si>
    <t>Tree Survey</t>
  </si>
  <si>
    <t>Gardening Jan 2016</t>
  </si>
  <si>
    <t>Clerks Salary Jan 2016</t>
  </si>
  <si>
    <t>Clerks Expenses Jan 2016</t>
  </si>
  <si>
    <t>001/2016</t>
  </si>
  <si>
    <t>VAT Reclaim</t>
  </si>
  <si>
    <t>008/02/16</t>
  </si>
  <si>
    <t>007/03/16</t>
  </si>
  <si>
    <t>Gardening plus seating repair</t>
  </si>
  <si>
    <t>Lease renewal 2016/17</t>
  </si>
  <si>
    <t>50% contribution for CCTV Insurance 2014-2017</t>
  </si>
  <si>
    <t>Tree lopping Claydown Way</t>
  </si>
  <si>
    <t>Village Garden Services</t>
  </si>
  <si>
    <t>Gritting costs Jan 2016</t>
  </si>
  <si>
    <t>003/02/16</t>
  </si>
  <si>
    <t>919 9170 88</t>
  </si>
  <si>
    <t>Clerks Salary Feb 2016</t>
  </si>
  <si>
    <t>Clerks Expenses Feb 2016</t>
  </si>
  <si>
    <t>009/03/16</t>
  </si>
  <si>
    <t>Account Closure - Santander</t>
  </si>
  <si>
    <t>Slip End Parish Council</t>
  </si>
  <si>
    <t>Account Opening - Barclays</t>
  </si>
  <si>
    <t>CREDIT Santander/ Barclays C/A</t>
  </si>
  <si>
    <t>DEBIT Santander/ Barclays C/A</t>
  </si>
  <si>
    <t>Gardening plus playground seating repair</t>
  </si>
  <si>
    <t>Clerks Salary March 2016</t>
  </si>
  <si>
    <t>Clerks expenses March 2016</t>
  </si>
  <si>
    <t>BAL Santander/ Barclays C/A</t>
  </si>
  <si>
    <t>022/03/16</t>
  </si>
  <si>
    <t>PAYE and NI Q4</t>
  </si>
  <si>
    <t>022/3/16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</si>
</sst>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8" formatCode="&quot;£&quot;#,##0.00;[Red]\-&quot;£&quot;#,##0.00"/>
    <numFmt numFmtId="164" formatCode="\£#,##0.00"/>
    <numFmt numFmtId="165" formatCode="[$£-809]#,##0.00;[Red]\-[$£-809]#,##0.00"/>
    <numFmt numFmtId="166" formatCode="\£#,##0.00;[Red]&quot;-£&quot;#,##0.00"/>
    <numFmt numFmtId="167" formatCode="&quot; £&quot;#,##0.00\ ;&quot;-£&quot;#,##0.00\ ;&quot; £-&quot;#\ ;@\ "/>
    <numFmt numFmtId="168" formatCode="dd/mm/yy"/>
    <numFmt numFmtId="169" formatCode="\£#,##0;[Red]&quot;-£&quot;#,##0"/>
    <numFmt numFmtId="173" formatCode="0.0"/>
  </numFmts>
  <fonts count="19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8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4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41"/>
      </patternFill>
    </fill>
    <fill>
      <patternFill patternType="solid">
        <fgColor indexed="4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5"/>
      </patternFill>
    </fill>
    <fill>
      <patternFill patternType="solid">
        <fgColor indexed="4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41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43"/>
      </patternFill>
    </fill>
    <fill>
      <patternFill patternType="solid">
        <fgColor indexed="22"/>
        <bgColor indexed="43"/>
      </patternFill>
    </fill>
    <fill>
      <patternFill patternType="solid">
        <fgColor indexed="22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41"/>
      </patternFill>
    </fill>
    <fill>
      <patternFill patternType="solid">
        <fgColor indexed="13"/>
        <bgColor indexed="41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7" fontId="12" fillId="0" borderId="0" applyFill="0" applyBorder="0" applyAlignment="0" applyProtection="0"/>
    <xf numFmtId="9" fontId="1" fillId="0" borderId="0" applyFill="0" applyBorder="0" applyAlignment="0" applyProtection="0"/>
  </cellStyleXfs>
  <cellXfs count="45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Fill="1"/>
    <xf numFmtId="165" fontId="0" fillId="0" borderId="0" xfId="0" applyNumberFormat="1" applyFont="1" applyFill="1"/>
    <xf numFmtId="0" fontId="0" fillId="0" borderId="0" xfId="0" applyFont="1" applyFill="1"/>
    <xf numFmtId="166" fontId="0" fillId="0" borderId="0" xfId="0" applyNumberFormat="1"/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left" textRotation="90" wrapText="1"/>
    </xf>
    <xf numFmtId="0" fontId="2" fillId="0" borderId="0" xfId="0" applyNumberFormat="1" applyFont="1" applyAlignment="1">
      <alignment horizontal="left" textRotation="90" wrapText="1"/>
    </xf>
    <xf numFmtId="0" fontId="2" fillId="2" borderId="0" xfId="0" applyFont="1" applyFill="1" applyAlignment="1">
      <alignment horizontal="left" textRotation="90" wrapText="1"/>
    </xf>
    <xf numFmtId="164" fontId="2" fillId="2" borderId="0" xfId="0" applyNumberFormat="1" applyFont="1" applyFill="1" applyAlignment="1">
      <alignment horizontal="left" textRotation="90" wrapText="1"/>
    </xf>
    <xf numFmtId="165" fontId="2" fillId="0" borderId="0" xfId="0" applyNumberFormat="1" applyFont="1" applyFill="1" applyAlignment="1">
      <alignment textRotation="90" wrapText="1"/>
    </xf>
    <xf numFmtId="0" fontId="2" fillId="0" borderId="0" xfId="0" applyFont="1" applyFill="1" applyAlignment="1">
      <alignment textRotation="90" wrapText="1"/>
    </xf>
    <xf numFmtId="0" fontId="2" fillId="0" borderId="0" xfId="0" applyFont="1" applyFill="1" applyAlignment="1">
      <alignment horizontal="left" textRotation="90" wrapText="1"/>
    </xf>
    <xf numFmtId="166" fontId="2" fillId="0" borderId="0" xfId="0" applyNumberFormat="1" applyFont="1" applyAlignment="1">
      <alignment horizontal="left" textRotation="90" wrapText="1"/>
    </xf>
    <xf numFmtId="0" fontId="3" fillId="0" borderId="0" xfId="0" applyFont="1" applyAlignment="1">
      <alignment textRotation="90" wrapText="1"/>
    </xf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4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2" fillId="0" borderId="0" xfId="0" applyNumberFormat="1" applyFont="1" applyFill="1"/>
    <xf numFmtId="166" fontId="2" fillId="0" borderId="0" xfId="0" applyNumberFormat="1" applyFont="1" applyFill="1"/>
    <xf numFmtId="166" fontId="2" fillId="0" borderId="0" xfId="0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0" fontId="5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 applyFill="1"/>
    <xf numFmtId="0" fontId="0" fillId="0" borderId="0" xfId="0" applyFill="1"/>
    <xf numFmtId="164" fontId="0" fillId="0" borderId="0" xfId="0" applyNumberFormat="1"/>
    <xf numFmtId="166" fontId="0" fillId="0" borderId="0" xfId="0" applyNumberFormat="1" applyFill="1"/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0" fillId="3" borderId="0" xfId="0" applyNumberFormat="1" applyFill="1" applyAlignment="1">
      <alignment horizontal="center"/>
    </xf>
    <xf numFmtId="166" fontId="0" fillId="3" borderId="0" xfId="0" applyNumberFormat="1" applyFill="1"/>
    <xf numFmtId="165" fontId="0" fillId="3" borderId="0" xfId="0" applyNumberFormat="1" applyFill="1"/>
    <xf numFmtId="169" fontId="0" fillId="0" borderId="0" xfId="0" applyNumberFormat="1"/>
    <xf numFmtId="165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center" wrapText="1"/>
    </xf>
    <xf numFmtId="165" fontId="6" fillId="0" borderId="3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0" fontId="5" fillId="0" borderId="0" xfId="0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wrapText="1"/>
    </xf>
    <xf numFmtId="167" fontId="12" fillId="0" borderId="0" xfId="1"/>
    <xf numFmtId="8" fontId="12" fillId="0" borderId="0" xfId="1" applyNumberFormat="1"/>
    <xf numFmtId="167" fontId="10" fillId="0" borderId="0" xfId="1" applyFont="1"/>
    <xf numFmtId="164" fontId="2" fillId="0" borderId="0" xfId="0" applyNumberFormat="1" applyFont="1" applyAlignment="1">
      <alignment wrapText="1"/>
    </xf>
    <xf numFmtId="165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166" fontId="0" fillId="3" borderId="0" xfId="0" applyNumberFormat="1" applyFill="1" applyAlignment="1">
      <alignment wrapText="1"/>
    </xf>
    <xf numFmtId="8" fontId="0" fillId="0" borderId="0" xfId="0" applyNumberFormat="1"/>
    <xf numFmtId="15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/>
    <xf numFmtId="0" fontId="12" fillId="0" borderId="0" xfId="0" applyFont="1"/>
    <xf numFmtId="166" fontId="12" fillId="0" borderId="0" xfId="0" applyNumberFormat="1" applyFont="1" applyFill="1"/>
    <xf numFmtId="8" fontId="0" fillId="0" borderId="0" xfId="0" applyNumberFormat="1" applyFill="1"/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166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2" fillId="5" borderId="0" xfId="0" applyFont="1" applyFill="1" applyAlignment="1">
      <alignment horizontal="left" textRotation="90" wrapText="1"/>
    </xf>
    <xf numFmtId="8" fontId="12" fillId="0" borderId="0" xfId="1" applyNumberFormat="1" applyFill="1"/>
    <xf numFmtId="167" fontId="10" fillId="0" borderId="0" xfId="1" applyFont="1" applyFill="1"/>
    <xf numFmtId="8" fontId="0" fillId="2" borderId="0" xfId="0" applyNumberFormat="1" applyFill="1" applyAlignment="1">
      <alignment horizontal="left"/>
    </xf>
    <xf numFmtId="164" fontId="12" fillId="0" borderId="0" xfId="0" applyNumberFormat="1" applyFont="1"/>
    <xf numFmtId="164" fontId="12" fillId="0" borderId="0" xfId="0" applyNumberFormat="1" applyFont="1" applyAlignment="1">
      <alignment wrapText="1"/>
    </xf>
    <xf numFmtId="165" fontId="12" fillId="0" borderId="0" xfId="0" applyNumberFormat="1" applyFont="1" applyFill="1"/>
    <xf numFmtId="166" fontId="12" fillId="0" borderId="0" xfId="0" applyNumberFormat="1" applyFont="1"/>
    <xf numFmtId="14" fontId="0" fillId="0" borderId="0" xfId="0" applyNumberFormat="1" applyFill="1"/>
    <xf numFmtId="8" fontId="12" fillId="0" borderId="0" xfId="0" applyNumberFormat="1" applyFont="1"/>
    <xf numFmtId="8" fontId="10" fillId="0" borderId="0" xfId="1" applyNumberFormat="1" applyFont="1"/>
    <xf numFmtId="8" fontId="10" fillId="0" borderId="0" xfId="0" applyNumberFormat="1" applyFont="1" applyFill="1"/>
    <xf numFmtId="8" fontId="10" fillId="0" borderId="0" xfId="1" applyNumberFormat="1" applyFont="1" applyFill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Fill="1" applyAlignment="1">
      <alignment wrapText="1"/>
    </xf>
    <xf numFmtId="0" fontId="13" fillId="0" borderId="0" xfId="0" applyNumberFormat="1" applyFont="1" applyAlignment="1">
      <alignment wrapText="1"/>
    </xf>
    <xf numFmtId="0" fontId="6" fillId="0" borderId="0" xfId="0" applyFont="1"/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8" fontId="2" fillId="0" borderId="0" xfId="0" applyNumberFormat="1" applyFont="1" applyAlignment="1">
      <alignment horizontal="left" textRotation="90" wrapText="1"/>
    </xf>
    <xf numFmtId="8" fontId="2" fillId="0" borderId="0" xfId="0" applyNumberFormat="1" applyFont="1" applyAlignment="1">
      <alignment horizontal="left" wrapText="1"/>
    </xf>
    <xf numFmtId="8" fontId="2" fillId="0" borderId="0" xfId="0" applyNumberFormat="1" applyFont="1"/>
    <xf numFmtId="8" fontId="0" fillId="0" borderId="0" xfId="0" applyNumberFormat="1" applyFont="1" applyFill="1"/>
    <xf numFmtId="8" fontId="0" fillId="0" borderId="0" xfId="1" applyNumberFormat="1" applyFont="1"/>
    <xf numFmtId="0" fontId="2" fillId="6" borderId="0" xfId="0" applyFont="1" applyFill="1" applyAlignment="1">
      <alignment horizontal="left" textRotation="90" wrapText="1"/>
    </xf>
    <xf numFmtId="0" fontId="2" fillId="0" borderId="0" xfId="0" applyNumberFormat="1" applyFont="1" applyFill="1" applyAlignment="1">
      <alignment horizontal="left" wrapText="1"/>
    </xf>
    <xf numFmtId="165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7" borderId="1" xfId="0" applyNumberFormat="1" applyFont="1" applyFill="1" applyBorder="1" applyAlignment="1">
      <alignment horizontal="center" wrapText="1"/>
    </xf>
    <xf numFmtId="165" fontId="5" fillId="7" borderId="1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67" fontId="5" fillId="0" borderId="1" xfId="1" applyFont="1" applyBorder="1" applyAlignment="1">
      <alignment horizontal="center"/>
    </xf>
    <xf numFmtId="167" fontId="5" fillId="0" borderId="0" xfId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0" fontId="8" fillId="0" borderId="6" xfId="0" applyFont="1" applyBorder="1" applyAlignment="1">
      <alignment horizontal="right"/>
    </xf>
    <xf numFmtId="165" fontId="8" fillId="0" borderId="3" xfId="0" applyNumberFormat="1" applyFont="1" applyBorder="1" applyAlignment="1">
      <alignment horizontal="center" wrapText="1"/>
    </xf>
    <xf numFmtId="165" fontId="9" fillId="0" borderId="3" xfId="0" applyNumberFormat="1" applyFont="1" applyBorder="1" applyAlignment="1">
      <alignment horizontal="center" wrapText="1"/>
    </xf>
    <xf numFmtId="165" fontId="9" fillId="0" borderId="7" xfId="0" applyNumberFormat="1" applyFont="1" applyBorder="1" applyAlignment="1">
      <alignment horizontal="center"/>
    </xf>
    <xf numFmtId="0" fontId="5" fillId="0" borderId="0" xfId="0" applyFont="1" applyBorder="1"/>
    <xf numFmtId="165" fontId="5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0" applyNumberFormat="1" applyFont="1" applyAlignment="1">
      <alignment wrapText="1"/>
    </xf>
    <xf numFmtId="8" fontId="2" fillId="0" borderId="0" xfId="0" applyNumberFormat="1" applyFont="1" applyFill="1"/>
    <xf numFmtId="165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6" fillId="0" borderId="4" xfId="0" applyNumberFormat="1" applyFont="1" applyBorder="1" applyAlignment="1">
      <alignment horizontal="center" wrapText="1"/>
    </xf>
    <xf numFmtId="165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0" xfId="0" applyFont="1" applyAlignment="1">
      <alignment wrapText="1"/>
    </xf>
    <xf numFmtId="167" fontId="12" fillId="0" borderId="1" xfId="1" applyBorder="1" applyAlignment="1">
      <alignment horizontal="center" wrapText="1"/>
    </xf>
    <xf numFmtId="165" fontId="9" fillId="0" borderId="5" xfId="0" applyNumberFormat="1" applyFont="1" applyBorder="1" applyAlignment="1">
      <alignment horizontal="center" wrapText="1"/>
    </xf>
    <xf numFmtId="165" fontId="9" fillId="0" borderId="5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8" fontId="5" fillId="0" borderId="1" xfId="0" applyNumberFormat="1" applyFont="1" applyFill="1" applyBorder="1" applyAlignment="1">
      <alignment horizontal="center" wrapText="1"/>
    </xf>
    <xf numFmtId="8" fontId="5" fillId="0" borderId="1" xfId="0" applyNumberFormat="1" applyFont="1" applyFill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 wrapText="1"/>
    </xf>
    <xf numFmtId="8" fontId="5" fillId="0" borderId="1" xfId="1" applyNumberFormat="1" applyFont="1" applyFill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7" fontId="5" fillId="0" borderId="5" xfId="1" applyFont="1" applyBorder="1" applyAlignment="1">
      <alignment horizontal="center"/>
    </xf>
    <xf numFmtId="167" fontId="6" fillId="0" borderId="3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167" fontId="12" fillId="0" borderId="1" xfId="1" applyBorder="1" applyAlignment="1">
      <alignment horizontal="center"/>
    </xf>
    <xf numFmtId="167" fontId="12" fillId="0" borderId="1" xfId="1" applyFill="1" applyBorder="1" applyAlignment="1">
      <alignment horizontal="center"/>
    </xf>
    <xf numFmtId="8" fontId="0" fillId="0" borderId="0" xfId="0" applyNumberFormat="1" applyAlignment="1">
      <alignment wrapText="1"/>
    </xf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/>
    <xf numFmtId="0" fontId="11" fillId="0" borderId="0" xfId="0" applyFont="1" applyFill="1"/>
    <xf numFmtId="0" fontId="12" fillId="0" borderId="0" xfId="0" applyFont="1" applyFill="1"/>
    <xf numFmtId="167" fontId="12" fillId="0" borderId="0" xfId="1" applyFill="1"/>
    <xf numFmtId="14" fontId="12" fillId="0" borderId="0" xfId="0" applyNumberFormat="1" applyFont="1" applyFill="1" applyAlignment="1">
      <alignment horizontal="center"/>
    </xf>
    <xf numFmtId="168" fontId="0" fillId="0" borderId="0" xfId="0" applyNumberFormat="1" applyFill="1"/>
    <xf numFmtId="173" fontId="0" fillId="0" borderId="0" xfId="0" applyNumberFormat="1" applyFill="1"/>
    <xf numFmtId="167" fontId="0" fillId="0" borderId="0" xfId="0" applyNumberFormat="1" applyFill="1"/>
    <xf numFmtId="8" fontId="12" fillId="0" borderId="0" xfId="0" applyNumberFormat="1" applyFont="1" applyFill="1"/>
    <xf numFmtId="167" fontId="0" fillId="0" borderId="0" xfId="1" applyFont="1" applyFill="1"/>
    <xf numFmtId="164" fontId="2" fillId="0" borderId="0" xfId="0" applyNumberFormat="1" applyFont="1" applyFill="1"/>
    <xf numFmtId="0" fontId="0" fillId="0" borderId="0" xfId="0" applyFill="1" applyAlignment="1">
      <alignment wrapText="1"/>
    </xf>
    <xf numFmtId="8" fontId="0" fillId="0" borderId="0" xfId="1" applyNumberFormat="1" applyFont="1" applyFill="1"/>
    <xf numFmtId="8" fontId="2" fillId="0" borderId="0" xfId="0" applyNumberFormat="1" applyFont="1" applyFill="1" applyAlignment="1">
      <alignment horizontal="left" textRotation="90" wrapText="1"/>
    </xf>
    <xf numFmtId="8" fontId="3" fillId="0" borderId="0" xfId="0" applyNumberFormat="1" applyFont="1" applyFill="1" applyAlignment="1">
      <alignment textRotation="90" wrapText="1"/>
    </xf>
    <xf numFmtId="8" fontId="13" fillId="0" borderId="0" xfId="0" applyNumberFormat="1" applyFont="1" applyAlignment="1">
      <alignment textRotation="90" wrapText="1"/>
    </xf>
    <xf numFmtId="8" fontId="0" fillId="0" borderId="0" xfId="0" applyNumberFormat="1" applyFill="1" applyAlignment="1">
      <alignment wrapText="1"/>
    </xf>
    <xf numFmtId="0" fontId="2" fillId="0" borderId="0" xfId="0" applyFont="1" applyAlignment="1">
      <alignment textRotation="90" wrapText="1"/>
    </xf>
    <xf numFmtId="0" fontId="2" fillId="0" borderId="0" xfId="0" applyFont="1" applyFill="1"/>
    <xf numFmtId="0" fontId="2" fillId="0" borderId="0" xfId="0" applyFont="1" applyAlignment="1">
      <alignment horizontal="center" vertical="center" textRotation="90" wrapText="1"/>
    </xf>
    <xf numFmtId="166" fontId="2" fillId="0" borderId="0" xfId="0" applyNumberFormat="1" applyFont="1" applyAlignment="1">
      <alignment horizontal="center" vertical="center" textRotation="90" wrapText="1"/>
    </xf>
    <xf numFmtId="0" fontId="2" fillId="6" borderId="0" xfId="0" applyFont="1" applyFill="1" applyAlignment="1">
      <alignment horizontal="center" vertical="center" textRotation="90" wrapText="1"/>
    </xf>
    <xf numFmtId="166" fontId="12" fillId="5" borderId="0" xfId="1" applyNumberFormat="1" applyFont="1" applyFill="1" applyBorder="1" applyAlignment="1" applyProtection="1">
      <alignment horizontal="left"/>
    </xf>
    <xf numFmtId="166" fontId="2" fillId="8" borderId="0" xfId="1" applyNumberFormat="1" applyFont="1" applyFill="1" applyBorder="1" applyAlignment="1" applyProtection="1">
      <alignment horizontal="left"/>
    </xf>
    <xf numFmtId="164" fontId="12" fillId="0" borderId="0" xfId="0" applyNumberFormat="1" applyFont="1" applyFill="1"/>
    <xf numFmtId="164" fontId="1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167" fontId="5" fillId="0" borderId="1" xfId="1" applyFont="1" applyFill="1" applyBorder="1" applyAlignment="1">
      <alignment horizontal="center"/>
    </xf>
    <xf numFmtId="166" fontId="2" fillId="9" borderId="0" xfId="0" applyNumberFormat="1" applyFont="1" applyFill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wrapText="1"/>
    </xf>
    <xf numFmtId="10" fontId="5" fillId="0" borderId="1" xfId="2" applyNumberFormat="1" applyFont="1" applyBorder="1" applyAlignment="1">
      <alignment horizontal="center"/>
    </xf>
    <xf numFmtId="8" fontId="10" fillId="0" borderId="0" xfId="0" applyNumberFormat="1" applyFont="1"/>
    <xf numFmtId="8" fontId="12" fillId="0" borderId="0" xfId="0" applyNumberFormat="1" applyFont="1" applyFill="1" applyAlignment="1">
      <alignment wrapText="1"/>
    </xf>
    <xf numFmtId="8" fontId="0" fillId="0" borderId="0" xfId="0" applyNumberFormat="1" applyFill="1" applyAlignment="1">
      <alignment horizontal="center" wrapText="1"/>
    </xf>
    <xf numFmtId="0" fontId="5" fillId="10" borderId="1" xfId="0" applyFont="1" applyFill="1" applyBorder="1"/>
    <xf numFmtId="0" fontId="5" fillId="10" borderId="0" xfId="0" applyFont="1" applyFill="1"/>
    <xf numFmtId="165" fontId="5" fillId="10" borderId="1" xfId="0" applyNumberFormat="1" applyFont="1" applyFill="1" applyBorder="1" applyAlignment="1">
      <alignment horizontal="center" wrapText="1"/>
    </xf>
    <xf numFmtId="165" fontId="5" fillId="10" borderId="1" xfId="0" applyNumberFormat="1" applyFont="1" applyFill="1" applyBorder="1" applyAlignment="1">
      <alignment horizontal="center"/>
    </xf>
    <xf numFmtId="8" fontId="5" fillId="10" borderId="1" xfId="0" applyNumberFormat="1" applyFont="1" applyFill="1" applyBorder="1" applyAlignment="1">
      <alignment horizontal="center" wrapText="1"/>
    </xf>
    <xf numFmtId="8" fontId="5" fillId="10" borderId="1" xfId="0" applyNumberFormat="1" applyFont="1" applyFill="1" applyBorder="1" applyAlignment="1">
      <alignment horizontal="center"/>
    </xf>
    <xf numFmtId="10" fontId="5" fillId="10" borderId="1" xfId="2" applyNumberFormat="1" applyFont="1" applyFill="1" applyBorder="1" applyAlignment="1">
      <alignment horizontal="center"/>
    </xf>
    <xf numFmtId="165" fontId="5" fillId="11" borderId="1" xfId="0" applyNumberFormat="1" applyFont="1" applyFill="1" applyBorder="1" applyAlignment="1">
      <alignment horizontal="center" wrapText="1"/>
    </xf>
    <xf numFmtId="165" fontId="5" fillId="11" borderId="1" xfId="0" applyNumberFormat="1" applyFont="1" applyFill="1" applyBorder="1" applyAlignment="1">
      <alignment horizontal="center"/>
    </xf>
    <xf numFmtId="8" fontId="5" fillId="1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7" fontId="12" fillId="0" borderId="0" xfId="1" applyAlignment="1">
      <alignment horizontal="center" wrapText="1"/>
    </xf>
    <xf numFmtId="167" fontId="12" fillId="0" borderId="0" xfId="1" applyAlignment="1">
      <alignment horizontal="center"/>
    </xf>
    <xf numFmtId="167" fontId="2" fillId="0" borderId="1" xfId="1" applyFont="1" applyBorder="1" applyAlignment="1">
      <alignment horizontal="center"/>
    </xf>
    <xf numFmtId="16" fontId="0" fillId="0" borderId="0" xfId="0" applyNumberFormat="1"/>
    <xf numFmtId="8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" fontId="0" fillId="0" borderId="0" xfId="0" applyNumberFormat="1" applyFill="1"/>
    <xf numFmtId="164" fontId="0" fillId="0" borderId="0" xfId="0" applyNumberFormat="1" applyFill="1"/>
    <xf numFmtId="15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wrapText="1"/>
    </xf>
    <xf numFmtId="166" fontId="0" fillId="5" borderId="0" xfId="0" applyNumberFormat="1" applyFill="1" applyAlignment="1">
      <alignment horizontal="left"/>
    </xf>
    <xf numFmtId="164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164" fontId="0" fillId="10" borderId="0" xfId="0" applyNumberFormat="1" applyFill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15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left"/>
    </xf>
    <xf numFmtId="164" fontId="0" fillId="5" borderId="0" xfId="0" applyNumberFormat="1" applyFill="1" applyBorder="1" applyAlignment="1">
      <alignment horizontal="left"/>
    </xf>
    <xf numFmtId="8" fontId="2" fillId="0" borderId="0" xfId="0" applyNumberFormat="1" applyFont="1" applyFill="1" applyBorder="1"/>
    <xf numFmtId="8" fontId="0" fillId="0" borderId="0" xfId="0" applyNumberFormat="1" applyFill="1" applyBorder="1"/>
    <xf numFmtId="8" fontId="0" fillId="0" borderId="0" xfId="0" applyNumberFormat="1" applyFill="1" applyBorder="1" applyAlignment="1">
      <alignment wrapText="1"/>
    </xf>
    <xf numFmtId="164" fontId="2" fillId="0" borderId="0" xfId="0" applyNumberFormat="1" applyFont="1" applyAlignment="1"/>
    <xf numFmtId="6" fontId="0" fillId="0" borderId="0" xfId="0" applyNumberFormat="1"/>
    <xf numFmtId="0" fontId="2" fillId="6" borderId="8" xfId="0" applyFont="1" applyFill="1" applyBorder="1" applyAlignment="1">
      <alignment horizontal="center" vertical="center" textRotation="90" wrapText="1"/>
    </xf>
    <xf numFmtId="0" fontId="6" fillId="10" borderId="6" xfId="0" applyFont="1" applyFill="1" applyBorder="1"/>
    <xf numFmtId="165" fontId="6" fillId="10" borderId="1" xfId="0" applyNumberFormat="1" applyFont="1" applyFill="1" applyBorder="1" applyAlignment="1">
      <alignment horizontal="center" wrapText="1"/>
    </xf>
    <xf numFmtId="165" fontId="6" fillId="10" borderId="1" xfId="0" applyNumberFormat="1" applyFont="1" applyFill="1" applyBorder="1" applyAlignment="1">
      <alignment horizontal="center"/>
    </xf>
    <xf numFmtId="167" fontId="6" fillId="10" borderId="1" xfId="1" applyFont="1" applyFill="1" applyBorder="1" applyAlignment="1">
      <alignment horizontal="center"/>
    </xf>
    <xf numFmtId="10" fontId="6" fillId="10" borderId="1" xfId="2" applyNumberFormat="1" applyFont="1" applyFill="1" applyBorder="1" applyAlignment="1">
      <alignment horizontal="center"/>
    </xf>
    <xf numFmtId="0" fontId="0" fillId="12" borderId="0" xfId="0" applyFill="1"/>
    <xf numFmtId="0" fontId="2" fillId="12" borderId="0" xfId="0" applyFont="1" applyFill="1" applyAlignment="1">
      <alignment horizontal="left" textRotation="90" wrapText="1"/>
    </xf>
    <xf numFmtId="0" fontId="2" fillId="12" borderId="0" xfId="0" applyFont="1" applyFill="1" applyAlignment="1">
      <alignment horizontal="left" wrapText="1"/>
    </xf>
    <xf numFmtId="166" fontId="2" fillId="12" borderId="0" xfId="1" applyNumberFormat="1" applyFont="1" applyFill="1" applyBorder="1" applyAlignment="1" applyProtection="1">
      <alignment horizontal="left"/>
    </xf>
    <xf numFmtId="166" fontId="12" fillId="13" borderId="0" xfId="1" applyNumberFormat="1" applyFont="1" applyFill="1" applyBorder="1" applyAlignment="1" applyProtection="1">
      <alignment horizontal="left"/>
    </xf>
    <xf numFmtId="166" fontId="12" fillId="12" borderId="0" xfId="1" applyNumberFormat="1" applyFont="1" applyFill="1" applyBorder="1" applyAlignment="1" applyProtection="1">
      <alignment horizontal="left"/>
    </xf>
    <xf numFmtId="0" fontId="0" fillId="14" borderId="0" xfId="0" applyFill="1"/>
    <xf numFmtId="0" fontId="2" fillId="14" borderId="0" xfId="0" applyFont="1" applyFill="1" applyAlignment="1">
      <alignment horizontal="left" textRotation="90" wrapText="1"/>
    </xf>
    <xf numFmtId="0" fontId="2" fillId="14" borderId="0" xfId="0" applyFont="1" applyFill="1" applyAlignment="1">
      <alignment horizontal="left" wrapText="1"/>
    </xf>
    <xf numFmtId="166" fontId="2" fillId="14" borderId="0" xfId="1" applyNumberFormat="1" applyFont="1" applyFill="1" applyBorder="1" applyAlignment="1" applyProtection="1">
      <alignment horizontal="left"/>
    </xf>
    <xf numFmtId="166" fontId="12" fillId="15" borderId="0" xfId="1" applyNumberFormat="1" applyFont="1" applyFill="1" applyBorder="1" applyAlignment="1" applyProtection="1">
      <alignment horizontal="left"/>
    </xf>
    <xf numFmtId="166" fontId="12" fillId="14" borderId="0" xfId="1" applyNumberFormat="1" applyFont="1" applyFill="1" applyBorder="1" applyAlignment="1" applyProtection="1">
      <alignment horizontal="left"/>
    </xf>
    <xf numFmtId="0" fontId="2" fillId="16" borderId="0" xfId="0" applyFont="1" applyFill="1" applyAlignment="1">
      <alignment horizontal="left" textRotation="90" wrapText="1"/>
    </xf>
    <xf numFmtId="10" fontId="5" fillId="0" borderId="1" xfId="2" applyNumberFormat="1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164" fontId="0" fillId="12" borderId="0" xfId="0" applyNumberFormat="1" applyFill="1" applyAlignment="1">
      <alignment horizontal="left"/>
    </xf>
    <xf numFmtId="164" fontId="2" fillId="12" borderId="0" xfId="0" applyNumberFormat="1" applyFont="1" applyFill="1" applyAlignment="1">
      <alignment horizontal="left" textRotation="90" wrapText="1"/>
    </xf>
    <xf numFmtId="164" fontId="2" fillId="12" borderId="0" xfId="0" applyNumberFormat="1" applyFont="1" applyFill="1" applyAlignment="1">
      <alignment horizontal="left" wrapText="1"/>
    </xf>
    <xf numFmtId="165" fontId="0" fillId="12" borderId="0" xfId="0" applyNumberFormat="1" applyFill="1" applyAlignment="1">
      <alignment horizontal="left"/>
    </xf>
    <xf numFmtId="165" fontId="2" fillId="12" borderId="0" xfId="0" applyNumberFormat="1" applyFont="1" applyFill="1" applyAlignment="1">
      <alignment horizontal="left"/>
    </xf>
    <xf numFmtId="8" fontId="0" fillId="12" borderId="0" xfId="0" applyNumberFormat="1" applyFill="1" applyAlignment="1">
      <alignment horizontal="left"/>
    </xf>
    <xf numFmtId="166" fontId="0" fillId="12" borderId="0" xfId="0" applyNumberFormat="1" applyFill="1" applyAlignment="1">
      <alignment horizontal="left"/>
    </xf>
    <xf numFmtId="166" fontId="0" fillId="13" borderId="0" xfId="0" applyNumberFormat="1" applyFill="1" applyBorder="1" applyAlignment="1">
      <alignment horizontal="left"/>
    </xf>
    <xf numFmtId="166" fontId="0" fillId="13" borderId="0" xfId="0" applyNumberFormat="1" applyFill="1" applyAlignment="1">
      <alignment horizontal="left"/>
    </xf>
    <xf numFmtId="0" fontId="0" fillId="13" borderId="0" xfId="0" applyFill="1" applyAlignment="1">
      <alignment horizontal="left"/>
    </xf>
    <xf numFmtId="14" fontId="2" fillId="7" borderId="0" xfId="0" applyNumberFormat="1" applyFont="1" applyFill="1"/>
    <xf numFmtId="0" fontId="0" fillId="17" borderId="0" xfId="0" applyFill="1"/>
    <xf numFmtId="0" fontId="2" fillId="17" borderId="0" xfId="0" applyFont="1" applyFill="1" applyAlignment="1">
      <alignment horizontal="left" textRotation="90" wrapText="1"/>
    </xf>
    <xf numFmtId="0" fontId="2" fillId="17" borderId="0" xfId="0" applyFont="1" applyFill="1" applyAlignment="1">
      <alignment horizontal="left" wrapText="1"/>
    </xf>
    <xf numFmtId="167" fontId="2" fillId="17" borderId="0" xfId="1" applyFont="1" applyFill="1" applyBorder="1" applyAlignment="1" applyProtection="1"/>
    <xf numFmtId="167" fontId="12" fillId="17" borderId="0" xfId="1" applyFont="1" applyFill="1" applyBorder="1" applyAlignment="1" applyProtection="1"/>
    <xf numFmtId="166" fontId="12" fillId="17" borderId="0" xfId="0" applyNumberFormat="1" applyFont="1" applyFill="1"/>
    <xf numFmtId="166" fontId="12" fillId="18" borderId="0" xfId="1" applyNumberFormat="1" applyFont="1" applyFill="1" applyBorder="1" applyAlignment="1" applyProtection="1">
      <alignment horizontal="left"/>
    </xf>
    <xf numFmtId="167" fontId="12" fillId="18" borderId="0" xfId="1" applyFill="1" applyBorder="1" applyAlignment="1" applyProtection="1">
      <alignment horizontal="left"/>
    </xf>
    <xf numFmtId="166" fontId="12" fillId="19" borderId="0" xfId="1" applyNumberFormat="1" applyFont="1" applyFill="1" applyBorder="1" applyAlignment="1" applyProtection="1">
      <alignment horizontal="left"/>
    </xf>
    <xf numFmtId="166" fontId="12" fillId="19" borderId="0" xfId="0" applyNumberFormat="1" applyFont="1" applyFill="1"/>
    <xf numFmtId="8" fontId="0" fillId="14" borderId="0" xfId="0" applyNumberFormat="1" applyFill="1" applyAlignment="1">
      <alignment horizontal="left"/>
    </xf>
    <xf numFmtId="166" fontId="10" fillId="12" borderId="0" xfId="1" applyNumberFormat="1" applyFont="1" applyFill="1" applyBorder="1" applyAlignment="1" applyProtection="1">
      <alignment horizontal="left"/>
    </xf>
    <xf numFmtId="166" fontId="10" fillId="13" borderId="0" xfId="1" applyNumberFormat="1" applyFont="1" applyFill="1" applyBorder="1" applyAlignment="1" applyProtection="1">
      <alignment horizontal="left"/>
    </xf>
    <xf numFmtId="8" fontId="10" fillId="12" borderId="0" xfId="0" applyNumberFormat="1" applyFont="1" applyFill="1" applyAlignment="1">
      <alignment horizontal="left"/>
    </xf>
    <xf numFmtId="165" fontId="10" fillId="12" borderId="0" xfId="0" applyNumberFormat="1" applyFont="1" applyFill="1" applyAlignment="1">
      <alignment horizontal="left"/>
    </xf>
    <xf numFmtId="8" fontId="10" fillId="13" borderId="0" xfId="0" applyNumberFormat="1" applyFont="1" applyFill="1" applyAlignment="1">
      <alignment horizontal="left"/>
    </xf>
    <xf numFmtId="164" fontId="10" fillId="12" borderId="0" xfId="0" applyNumberFormat="1" applyFont="1" applyFill="1" applyAlignment="1">
      <alignment horizontal="left"/>
    </xf>
    <xf numFmtId="164" fontId="10" fillId="13" borderId="0" xfId="0" applyNumberFormat="1" applyFont="1" applyFill="1" applyBorder="1" applyAlignment="1">
      <alignment horizontal="left"/>
    </xf>
    <xf numFmtId="164" fontId="10" fillId="13" borderId="0" xfId="0" applyNumberFormat="1" applyFont="1" applyFill="1" applyAlignment="1">
      <alignment horizontal="left"/>
    </xf>
    <xf numFmtId="164" fontId="0" fillId="8" borderId="0" xfId="0" applyNumberFormat="1" applyFill="1" applyAlignment="1">
      <alignment horizontal="left"/>
    </xf>
    <xf numFmtId="164" fontId="10" fillId="8" borderId="0" xfId="0" applyNumberFormat="1" applyFont="1" applyFill="1" applyAlignment="1">
      <alignment horizontal="left"/>
    </xf>
    <xf numFmtId="166" fontId="12" fillId="8" borderId="0" xfId="1" applyNumberFormat="1" applyFont="1" applyFill="1" applyBorder="1" applyAlignment="1" applyProtection="1">
      <alignment horizontal="left"/>
    </xf>
    <xf numFmtId="0" fontId="0" fillId="9" borderId="0" xfId="0" applyFill="1"/>
    <xf numFmtId="8" fontId="0" fillId="20" borderId="0" xfId="0" applyNumberFormat="1" applyFill="1"/>
    <xf numFmtId="0" fontId="2" fillId="6" borderId="0" xfId="0" applyFont="1" applyFill="1" applyAlignment="1">
      <alignment textRotation="90" wrapText="1"/>
    </xf>
    <xf numFmtId="8" fontId="0" fillId="21" borderId="0" xfId="0" applyNumberFormat="1" applyFill="1"/>
    <xf numFmtId="0" fontId="5" fillId="10" borderId="8" xfId="0" applyFont="1" applyFill="1" applyBorder="1"/>
    <xf numFmtId="165" fontId="5" fillId="10" borderId="8" xfId="0" applyNumberFormat="1" applyFont="1" applyFill="1" applyBorder="1" applyAlignment="1">
      <alignment horizontal="center"/>
    </xf>
    <xf numFmtId="165" fontId="5" fillId="10" borderId="8" xfId="0" applyNumberFormat="1" applyFont="1" applyFill="1" applyBorder="1" applyAlignment="1">
      <alignment horizontal="center" wrapText="1"/>
    </xf>
    <xf numFmtId="167" fontId="5" fillId="10" borderId="8" xfId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165" fontId="12" fillId="12" borderId="0" xfId="0" applyNumberFormat="1" applyFont="1" applyFill="1" applyAlignment="1">
      <alignment horizontal="left"/>
    </xf>
    <xf numFmtId="0" fontId="10" fillId="0" borderId="0" xfId="0" applyFont="1"/>
    <xf numFmtId="6" fontId="5" fillId="10" borderId="8" xfId="0" applyNumberFormat="1" applyFont="1" applyFill="1" applyBorder="1" applyAlignment="1">
      <alignment horizontal="center" wrapText="1"/>
    </xf>
    <xf numFmtId="168" fontId="0" fillId="0" borderId="0" xfId="0" applyNumberFormat="1" applyFill="1" applyAlignment="1">
      <alignment horizontal="center"/>
    </xf>
    <xf numFmtId="164" fontId="10" fillId="0" borderId="0" xfId="0" applyNumberFormat="1" applyFont="1" applyFill="1"/>
    <xf numFmtId="6" fontId="5" fillId="0" borderId="0" xfId="0" applyNumberFormat="1" applyFont="1" applyBorder="1" applyAlignment="1">
      <alignment horizontal="center" wrapText="1"/>
    </xf>
    <xf numFmtId="167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12" fillId="22" borderId="0" xfId="1" applyNumberFormat="1" applyFont="1" applyFill="1" applyBorder="1" applyAlignment="1" applyProtection="1">
      <alignment horizontal="left"/>
    </xf>
    <xf numFmtId="166" fontId="12" fillId="9" borderId="0" xfId="0" applyNumberFormat="1" applyFont="1" applyFill="1"/>
    <xf numFmtId="0" fontId="14" fillId="5" borderId="0" xfId="0" applyFont="1" applyFill="1" applyAlignment="1">
      <alignment horizontal="center" wrapText="1"/>
    </xf>
    <xf numFmtId="0" fontId="14" fillId="5" borderId="0" xfId="0" applyFont="1" applyFill="1" applyAlignment="1">
      <alignment horizontal="left" wrapText="1"/>
    </xf>
    <xf numFmtId="0" fontId="14" fillId="5" borderId="0" xfId="0" applyNumberFormat="1" applyFont="1" applyFill="1" applyAlignment="1">
      <alignment horizontal="left" wrapText="1"/>
    </xf>
    <xf numFmtId="0" fontId="14" fillId="23" borderId="0" xfId="0" applyFont="1" applyFill="1" applyAlignment="1">
      <alignment horizontal="left" wrapText="1"/>
    </xf>
    <xf numFmtId="164" fontId="14" fillId="23" borderId="0" xfId="0" applyNumberFormat="1" applyFont="1" applyFill="1" applyAlignment="1">
      <alignment horizontal="left" wrapText="1"/>
    </xf>
    <xf numFmtId="0" fontId="14" fillId="24" borderId="0" xfId="0" applyFont="1" applyFill="1" applyAlignment="1">
      <alignment horizontal="left" wrapText="1"/>
    </xf>
    <xf numFmtId="8" fontId="14" fillId="5" borderId="0" xfId="0" applyNumberFormat="1" applyFont="1" applyFill="1" applyAlignment="1">
      <alignment horizontal="left" wrapText="1"/>
    </xf>
    <xf numFmtId="167" fontId="12" fillId="5" borderId="0" xfId="1" applyFill="1" applyAlignment="1">
      <alignment wrapText="1"/>
    </xf>
    <xf numFmtId="167" fontId="12" fillId="5" borderId="0" xfId="1" applyFill="1" applyAlignment="1">
      <alignment horizontal="left" wrapText="1"/>
    </xf>
    <xf numFmtId="167" fontId="10" fillId="5" borderId="0" xfId="1" applyFont="1" applyFill="1" applyAlignment="1">
      <alignment horizontal="left" wrapText="1"/>
    </xf>
    <xf numFmtId="166" fontId="12" fillId="5" borderId="0" xfId="0" applyNumberFormat="1" applyFont="1" applyFill="1" applyAlignment="1">
      <alignment horizontal="left" wrapText="1"/>
    </xf>
    <xf numFmtId="167" fontId="12" fillId="5" borderId="0" xfId="1" applyFont="1" applyFill="1" applyAlignment="1">
      <alignment horizontal="left" wrapText="1"/>
    </xf>
    <xf numFmtId="8" fontId="3" fillId="5" borderId="0" xfId="0" applyNumberFormat="1" applyFont="1" applyFill="1" applyAlignment="1">
      <alignment wrapText="1"/>
    </xf>
    <xf numFmtId="6" fontId="12" fillId="5" borderId="0" xfId="0" applyNumberFormat="1" applyFont="1" applyFill="1" applyAlignment="1">
      <alignment wrapText="1"/>
    </xf>
    <xf numFmtId="167" fontId="0" fillId="5" borderId="0" xfId="1" applyFont="1" applyFill="1" applyAlignment="1">
      <alignment wrapText="1"/>
    </xf>
    <xf numFmtId="0" fontId="10" fillId="5" borderId="0" xfId="0" applyFont="1" applyFill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Fill="1" applyBorder="1"/>
    <xf numFmtId="165" fontId="5" fillId="0" borderId="5" xfId="0" applyNumberFormat="1" applyFont="1" applyBorder="1" applyAlignment="1">
      <alignment horizontal="center"/>
    </xf>
    <xf numFmtId="8" fontId="5" fillId="0" borderId="5" xfId="0" applyNumberFormat="1" applyFont="1" applyBorder="1" applyAlignment="1">
      <alignment horizontal="center" wrapText="1"/>
    </xf>
    <xf numFmtId="8" fontId="5" fillId="0" borderId="5" xfId="0" applyNumberFormat="1" applyFont="1" applyFill="1" applyBorder="1" applyAlignment="1">
      <alignment horizontal="center"/>
    </xf>
    <xf numFmtId="8" fontId="5" fillId="0" borderId="5" xfId="0" applyNumberFormat="1" applyFont="1" applyBorder="1" applyAlignment="1">
      <alignment horizontal="center"/>
    </xf>
    <xf numFmtId="10" fontId="7" fillId="0" borderId="5" xfId="2" applyNumberFormat="1" applyFont="1" applyBorder="1" applyAlignment="1">
      <alignment horizontal="center"/>
    </xf>
    <xf numFmtId="8" fontId="5" fillId="0" borderId="5" xfId="1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165" fontId="6" fillId="0" borderId="7" xfId="0" applyNumberFormat="1" applyFont="1" applyBorder="1" applyAlignment="1">
      <alignment horizontal="center" wrapText="1"/>
    </xf>
    <xf numFmtId="165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165" fontId="6" fillId="0" borderId="8" xfId="0" applyNumberFormat="1" applyFont="1" applyBorder="1" applyAlignment="1">
      <alignment horizontal="center" wrapText="1"/>
    </xf>
    <xf numFmtId="165" fontId="6" fillId="0" borderId="8" xfId="0" applyNumberFormat="1" applyFont="1" applyBorder="1" applyAlignment="1">
      <alignment horizontal="center"/>
    </xf>
    <xf numFmtId="10" fontId="6" fillId="0" borderId="8" xfId="2" applyNumberFormat="1" applyFont="1" applyBorder="1" applyAlignment="1">
      <alignment horizontal="center"/>
    </xf>
    <xf numFmtId="165" fontId="5" fillId="0" borderId="5" xfId="0" applyNumberFormat="1" applyFont="1" applyFill="1" applyBorder="1" applyAlignment="1">
      <alignment horizontal="center" wrapText="1"/>
    </xf>
    <xf numFmtId="8" fontId="5" fillId="0" borderId="5" xfId="0" applyNumberFormat="1" applyFont="1" applyFill="1" applyBorder="1" applyAlignment="1">
      <alignment horizontal="center" wrapText="1"/>
    </xf>
    <xf numFmtId="10" fontId="5" fillId="0" borderId="5" xfId="2" applyNumberFormat="1" applyFont="1" applyBorder="1" applyAlignment="1">
      <alignment horizontal="center"/>
    </xf>
    <xf numFmtId="0" fontId="5" fillId="10" borderId="5" xfId="0" applyFont="1" applyFill="1" applyBorder="1"/>
    <xf numFmtId="165" fontId="5" fillId="10" borderId="5" xfId="0" applyNumberFormat="1" applyFont="1" applyFill="1" applyBorder="1" applyAlignment="1">
      <alignment horizontal="center" wrapText="1"/>
    </xf>
    <xf numFmtId="165" fontId="5" fillId="10" borderId="5" xfId="0" applyNumberFormat="1" applyFont="1" applyFill="1" applyBorder="1" applyAlignment="1">
      <alignment horizontal="center"/>
    </xf>
    <xf numFmtId="8" fontId="5" fillId="10" borderId="5" xfId="0" applyNumberFormat="1" applyFont="1" applyFill="1" applyBorder="1" applyAlignment="1">
      <alignment horizontal="center" wrapText="1"/>
    </xf>
    <xf numFmtId="8" fontId="5" fillId="10" borderId="5" xfId="0" applyNumberFormat="1" applyFont="1" applyFill="1" applyBorder="1" applyAlignment="1">
      <alignment horizontal="center"/>
    </xf>
    <xf numFmtId="8" fontId="5" fillId="10" borderId="5" xfId="1" applyNumberFormat="1" applyFont="1" applyFill="1" applyBorder="1" applyAlignment="1">
      <alignment horizontal="center"/>
    </xf>
    <xf numFmtId="10" fontId="5" fillId="10" borderId="5" xfId="2" applyNumberFormat="1" applyFont="1" applyFill="1" applyBorder="1" applyAlignment="1">
      <alignment horizontal="center"/>
    </xf>
    <xf numFmtId="8" fontId="5" fillId="0" borderId="5" xfId="1" applyNumberFormat="1" applyFont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8" fontId="6" fillId="0" borderId="8" xfId="0" applyNumberFormat="1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/>
    </xf>
    <xf numFmtId="0" fontId="5" fillId="0" borderId="5" xfId="0" applyFont="1" applyBorder="1"/>
    <xf numFmtId="165" fontId="5" fillId="0" borderId="4" xfId="0" applyNumberFormat="1" applyFont="1" applyFill="1" applyBorder="1" applyAlignment="1">
      <alignment horizontal="center"/>
    </xf>
    <xf numFmtId="167" fontId="5" fillId="0" borderId="4" xfId="1" applyFont="1" applyBorder="1" applyAlignment="1">
      <alignment horizontal="center"/>
    </xf>
    <xf numFmtId="10" fontId="6" fillId="0" borderId="7" xfId="2" applyNumberFormat="1" applyFont="1" applyBorder="1" applyAlignment="1">
      <alignment horizontal="center"/>
    </xf>
    <xf numFmtId="8" fontId="6" fillId="0" borderId="8" xfId="0" applyNumberFormat="1" applyFont="1" applyFill="1" applyBorder="1" applyAlignment="1">
      <alignment horizontal="center"/>
    </xf>
    <xf numFmtId="165" fontId="5" fillId="11" borderId="5" xfId="0" applyNumberFormat="1" applyFont="1" applyFill="1" applyBorder="1" applyAlignment="1">
      <alignment horizontal="center" wrapText="1"/>
    </xf>
    <xf numFmtId="165" fontId="5" fillId="11" borderId="5" xfId="0" applyNumberFormat="1" applyFont="1" applyFill="1" applyBorder="1" applyAlignment="1">
      <alignment horizontal="center"/>
    </xf>
    <xf numFmtId="167" fontId="5" fillId="0" borderId="5" xfId="1" applyFont="1" applyFill="1" applyBorder="1" applyAlignment="1">
      <alignment horizontal="center"/>
    </xf>
    <xf numFmtId="10" fontId="5" fillId="0" borderId="8" xfId="2" applyNumberFormat="1" applyFont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 wrapText="1"/>
    </xf>
    <xf numFmtId="8" fontId="5" fillId="0" borderId="0" xfId="0" applyNumberFormat="1" applyFont="1" applyFill="1" applyBorder="1" applyAlignment="1">
      <alignment horizontal="center"/>
    </xf>
    <xf numFmtId="8" fontId="5" fillId="0" borderId="0" xfId="1" applyNumberFormat="1" applyFont="1" applyFill="1" applyBorder="1" applyAlignment="1">
      <alignment horizontal="center"/>
    </xf>
    <xf numFmtId="10" fontId="5" fillId="0" borderId="0" xfId="2" applyNumberFormat="1" applyFont="1" applyBorder="1" applyAlignment="1">
      <alignment horizontal="center"/>
    </xf>
    <xf numFmtId="166" fontId="2" fillId="0" borderId="0" xfId="0" applyNumberFormat="1" applyFont="1" applyFill="1" applyAlignment="1">
      <alignment horizontal="left" textRotation="90" wrapText="1"/>
    </xf>
    <xf numFmtId="0" fontId="12" fillId="0" borderId="0" xfId="0" applyFont="1" applyAlignment="1">
      <alignment textRotation="90" wrapText="1"/>
    </xf>
    <xf numFmtId="0" fontId="12" fillId="0" borderId="0" xfId="0" applyFont="1" applyAlignment="1">
      <alignment wrapText="1"/>
    </xf>
    <xf numFmtId="165" fontId="0" fillId="13" borderId="0" xfId="0" applyNumberFormat="1" applyFill="1" applyAlignment="1">
      <alignment horizontal="left"/>
    </xf>
    <xf numFmtId="8" fontId="0" fillId="13" borderId="0" xfId="0" applyNumberFormat="1" applyFill="1" applyAlignment="1">
      <alignment horizontal="left"/>
    </xf>
    <xf numFmtId="167" fontId="10" fillId="0" borderId="1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7" fontId="12" fillId="0" borderId="0" xfId="0" applyNumberFormat="1" applyFont="1" applyFill="1" applyAlignment="1">
      <alignment horizontal="center"/>
    </xf>
    <xf numFmtId="0" fontId="2" fillId="6" borderId="8" xfId="0" applyFont="1" applyFill="1" applyBorder="1" applyAlignment="1">
      <alignment horizontal="left" textRotation="90" wrapText="1"/>
    </xf>
    <xf numFmtId="165" fontId="5" fillId="4" borderId="0" xfId="0" applyNumberFormat="1" applyFont="1" applyFill="1" applyBorder="1" applyAlignment="1">
      <alignment horizontal="center"/>
    </xf>
    <xf numFmtId="9" fontId="15" fillId="10" borderId="8" xfId="2" applyFont="1" applyFill="1" applyBorder="1" applyAlignment="1">
      <alignment horizontal="center"/>
    </xf>
    <xf numFmtId="0" fontId="5" fillId="7" borderId="1" xfId="0" applyFont="1" applyFill="1" applyBorder="1"/>
    <xf numFmtId="0" fontId="5" fillId="7" borderId="0" xfId="0" applyFont="1" applyFill="1" applyBorder="1"/>
    <xf numFmtId="165" fontId="4" fillId="0" borderId="1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 wrapText="1"/>
    </xf>
    <xf numFmtId="165" fontId="17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8" fontId="18" fillId="0" borderId="0" xfId="0" applyNumberFormat="1" applyFont="1"/>
    <xf numFmtId="165" fontId="10" fillId="2" borderId="0" xfId="0" applyNumberFormat="1" applyFont="1" applyFill="1" applyAlignment="1">
      <alignment horizontal="left"/>
    </xf>
    <xf numFmtId="8" fontId="10" fillId="2" borderId="0" xfId="0" applyNumberFormat="1" applyFont="1" applyFill="1" applyAlignment="1">
      <alignment horizontal="left"/>
    </xf>
    <xf numFmtId="164" fontId="10" fillId="2" borderId="0" xfId="0" applyNumberFormat="1" applyFont="1" applyFill="1" applyAlignment="1">
      <alignment horizontal="left"/>
    </xf>
    <xf numFmtId="0" fontId="0" fillId="5" borderId="0" xfId="0" applyFill="1" applyAlignment="1">
      <alignment horizontal="center"/>
    </xf>
    <xf numFmtId="1" fontId="0" fillId="5" borderId="0" xfId="0" applyNumberFormat="1" applyFill="1" applyAlignment="1">
      <alignment horizontal="center"/>
    </xf>
    <xf numFmtId="166" fontId="12" fillId="14" borderId="8" xfId="1" applyNumberFormat="1" applyFont="1" applyFill="1" applyBorder="1" applyAlignment="1" applyProtection="1">
      <alignment horizontal="left"/>
    </xf>
    <xf numFmtId="166" fontId="12" fillId="25" borderId="8" xfId="0" applyNumberFormat="1" applyFont="1" applyFill="1" applyBorder="1"/>
    <xf numFmtId="166" fontId="12" fillId="23" borderId="8" xfId="1" applyNumberFormat="1" applyFont="1" applyFill="1" applyBorder="1" applyAlignment="1" applyProtection="1">
      <alignment horizontal="left"/>
    </xf>
    <xf numFmtId="8" fontId="2" fillId="26" borderId="9" xfId="0" applyNumberFormat="1" applyFont="1" applyFill="1" applyBorder="1" applyAlignment="1">
      <alignment horizontal="center" wrapText="1"/>
    </xf>
    <xf numFmtId="0" fontId="2" fillId="27" borderId="0" xfId="0" applyFont="1" applyFill="1" applyAlignment="1">
      <alignment horizontal="left" wrapText="1"/>
    </xf>
    <xf numFmtId="164" fontId="2" fillId="27" borderId="0" xfId="0" applyNumberFormat="1" applyFont="1" applyFill="1" applyAlignment="1">
      <alignment horizontal="left" wrapText="1"/>
    </xf>
    <xf numFmtId="0" fontId="14" fillId="27" borderId="0" xfId="0" applyFont="1" applyFill="1" applyAlignment="1">
      <alignment horizontal="left" wrapText="1"/>
    </xf>
    <xf numFmtId="164" fontId="14" fillId="27" borderId="0" xfId="0" applyNumberFormat="1" applyFont="1" applyFill="1" applyAlignment="1">
      <alignment horizontal="left" wrapText="1"/>
    </xf>
    <xf numFmtId="0" fontId="2" fillId="27" borderId="0" xfId="0" applyFont="1" applyFill="1" applyAlignment="1">
      <alignment horizontal="left" textRotation="90" wrapText="1"/>
    </xf>
    <xf numFmtId="164" fontId="2" fillId="27" borderId="0" xfId="0" applyNumberFormat="1" applyFont="1" applyFill="1" applyAlignment="1">
      <alignment horizontal="left" textRotation="90" wrapText="1"/>
    </xf>
    <xf numFmtId="166" fontId="2" fillId="27" borderId="0" xfId="1" applyNumberFormat="1" applyFont="1" applyFill="1" applyBorder="1" applyAlignment="1" applyProtection="1">
      <alignment horizontal="left"/>
    </xf>
    <xf numFmtId="166" fontId="12" fillId="27" borderId="0" xfId="1" applyNumberFormat="1" applyFont="1" applyFill="1" applyBorder="1" applyAlignment="1" applyProtection="1">
      <alignment horizontal="left"/>
    </xf>
    <xf numFmtId="166" fontId="12" fillId="21" borderId="0" xfId="1" applyNumberFormat="1" applyFont="1" applyFill="1" applyBorder="1" applyAlignment="1" applyProtection="1">
      <alignment horizontal="left"/>
    </xf>
    <xf numFmtId="166" fontId="10" fillId="27" borderId="0" xfId="1" applyNumberFormat="1" applyFont="1" applyFill="1" applyBorder="1" applyAlignment="1" applyProtection="1">
      <alignment horizontal="left"/>
    </xf>
    <xf numFmtId="165" fontId="0" fillId="27" borderId="0" xfId="0" applyNumberFormat="1" applyFill="1" applyAlignment="1">
      <alignment horizontal="left"/>
    </xf>
    <xf numFmtId="165" fontId="10" fillId="27" borderId="0" xfId="0" applyNumberFormat="1" applyFont="1" applyFill="1" applyAlignment="1">
      <alignment horizontal="left"/>
    </xf>
    <xf numFmtId="165" fontId="2" fillId="27" borderId="0" xfId="0" applyNumberFormat="1" applyFont="1" applyFill="1" applyAlignment="1">
      <alignment horizontal="left"/>
    </xf>
    <xf numFmtId="165" fontId="14" fillId="27" borderId="0" xfId="0" applyNumberFormat="1" applyFont="1" applyFill="1" applyAlignment="1">
      <alignment horizontal="left"/>
    </xf>
    <xf numFmtId="8" fontId="14" fillId="21" borderId="0" xfId="0" applyNumberFormat="1" applyFont="1" applyFill="1" applyAlignment="1">
      <alignment horizontal="left"/>
    </xf>
    <xf numFmtId="165" fontId="0" fillId="21" borderId="0" xfId="0" applyNumberFormat="1" applyFill="1" applyAlignment="1">
      <alignment horizontal="left"/>
    </xf>
    <xf numFmtId="8" fontId="10" fillId="21" borderId="0" xfId="0" applyNumberFormat="1" applyFont="1" applyFill="1" applyAlignment="1">
      <alignment horizontal="left"/>
    </xf>
    <xf numFmtId="166" fontId="12" fillId="21" borderId="9" xfId="1" applyNumberFormat="1" applyFont="1" applyFill="1" applyBorder="1" applyAlignment="1" applyProtection="1">
      <alignment horizontal="left"/>
    </xf>
    <xf numFmtId="8" fontId="0" fillId="21" borderId="0" xfId="0" applyNumberFormat="1" applyFill="1" applyAlignment="1">
      <alignment horizontal="left"/>
    </xf>
    <xf numFmtId="8" fontId="0" fillId="27" borderId="0" xfId="0" applyNumberFormat="1" applyFill="1" applyAlignment="1">
      <alignment horizontal="left"/>
    </xf>
    <xf numFmtId="8" fontId="10" fillId="27" borderId="0" xfId="0" applyNumberFormat="1" applyFont="1" applyFill="1" applyAlignment="1">
      <alignment horizontal="left"/>
    </xf>
    <xf numFmtId="8" fontId="0" fillId="13" borderId="0" xfId="0" applyNumberFormat="1" applyFill="1"/>
    <xf numFmtId="165" fontId="0" fillId="13" borderId="0" xfId="0" applyNumberFormat="1" applyFill="1"/>
    <xf numFmtId="166" fontId="12" fillId="8" borderId="9" xfId="1" applyNumberFormat="1" applyFont="1" applyFill="1" applyBorder="1" applyAlignment="1" applyProtection="1">
      <alignment horizontal="left"/>
    </xf>
    <xf numFmtId="1" fontId="0" fillId="13" borderId="0" xfId="0" applyNumberFormat="1" applyFill="1" applyAlignment="1">
      <alignment horizontal="center"/>
    </xf>
    <xf numFmtId="166" fontId="12" fillId="28" borderId="9" xfId="1" applyNumberFormat="1" applyFont="1" applyFill="1" applyBorder="1" applyAlignment="1" applyProtection="1">
      <alignment horizontal="left"/>
    </xf>
    <xf numFmtId="166" fontId="12" fillId="25" borderId="9" xfId="0" applyNumberFormat="1" applyFont="1" applyFill="1" applyBorder="1"/>
    <xf numFmtId="14" fontId="0" fillId="0" borderId="0" xfId="0" applyNumberForma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10"/>
  <sheetViews>
    <sheetView tabSelected="1" workbookViewId="0">
      <pane ySplit="4" topLeftCell="A5" activePane="bottomLeft" state="frozenSplit"/>
      <selection activeCell="A4" sqref="A4:IV4"/>
      <selection pane="bottomLeft" activeCell="C120" sqref="C120"/>
    </sheetView>
  </sheetViews>
  <sheetFormatPr defaultColWidth="8.28515625" defaultRowHeight="12.75" x14ac:dyDescent="0.2"/>
  <cols>
    <col min="1" max="1" width="10" style="1" customWidth="1"/>
    <col min="2" max="2" width="10" customWidth="1"/>
    <col min="3" max="3" width="28.42578125" customWidth="1"/>
    <col min="4" max="4" width="51.42578125" customWidth="1"/>
    <col min="5" max="5" width="8.5703125" customWidth="1"/>
    <col min="6" max="6" width="9.42578125" style="73" customWidth="1"/>
    <col min="7" max="7" width="11.42578125" customWidth="1"/>
    <col min="8" max="8" width="13" customWidth="1"/>
    <col min="9" max="9" width="9.42578125" customWidth="1"/>
    <col min="10" max="10" width="15.5703125" style="2" customWidth="1"/>
    <col min="11" max="11" width="11.5703125" style="1" customWidth="1"/>
    <col min="12" max="12" width="12.5703125" style="78" customWidth="1"/>
    <col min="13" max="13" width="12.140625" style="81" customWidth="1"/>
    <col min="14" max="14" width="12.5703125" style="3" customWidth="1"/>
    <col min="15" max="15" width="12.5703125" style="274" customWidth="1"/>
    <col min="16" max="16" width="12.140625" style="275" customWidth="1"/>
    <col min="17" max="17" width="12.5703125" style="260" customWidth="1"/>
    <col min="18" max="19" width="12.5703125" style="266" customWidth="1"/>
    <col min="20" max="20" width="11.28515625" style="286" customWidth="1"/>
    <col min="21" max="21" width="12.85546875" style="286" customWidth="1"/>
    <col min="22" max="22" width="17.28515625" customWidth="1"/>
    <col min="23" max="24" width="14.28515625" style="70" customWidth="1"/>
    <col min="25" max="25" width="10.28515625" customWidth="1"/>
    <col min="26" max="26" width="17.42578125" customWidth="1"/>
    <col min="27" max="27" width="10.28515625" customWidth="1"/>
    <col min="28" max="28" width="27.28515625" style="42" customWidth="1"/>
    <col min="29" max="29" width="28.85546875" style="42" customWidth="1"/>
    <col min="30" max="30" width="35.5703125" style="42" customWidth="1"/>
    <col min="31" max="31" width="12.42578125" style="4" customWidth="1"/>
    <col min="32" max="32" width="10.140625" style="5" customWidth="1"/>
    <col min="33" max="33" width="8" style="5" customWidth="1"/>
    <col min="34" max="34" width="9.85546875" style="5" customWidth="1"/>
    <col min="35" max="35" width="9.42578125" style="5" customWidth="1"/>
    <col min="36" max="36" width="10.42578125" style="5" customWidth="1"/>
    <col min="37" max="37" width="8.28515625" style="5" customWidth="1"/>
    <col min="38" max="38" width="10" style="5" customWidth="1"/>
    <col min="39" max="40" width="9.28515625" style="5" customWidth="1"/>
    <col min="41" max="41" width="10.28515625" style="5" customWidth="1"/>
    <col min="42" max="43" width="8.5703125" style="5" customWidth="1"/>
    <col min="44" max="44" width="11.42578125" style="5" customWidth="1"/>
    <col min="45" max="45" width="9.7109375" style="5" customWidth="1"/>
    <col min="46" max="46" width="9.28515625" style="5" customWidth="1"/>
    <col min="47" max="47" width="9.5703125" style="5" customWidth="1"/>
    <col min="48" max="48" width="11.28515625" style="5" customWidth="1"/>
    <col min="49" max="49" width="11" style="5" customWidth="1"/>
    <col min="50" max="50" width="12.5703125" style="5" customWidth="1"/>
    <col min="51" max="51" width="9.5703125" customWidth="1"/>
    <col min="52" max="52" width="10.140625" customWidth="1"/>
    <col min="53" max="55" width="10.28515625" customWidth="1"/>
    <col min="56" max="56" width="10.140625" customWidth="1"/>
    <col min="57" max="57" width="10.85546875" customWidth="1"/>
    <col min="58" max="58" width="10.5703125" customWidth="1"/>
    <col min="59" max="59" width="10.28515625" customWidth="1"/>
    <col min="60" max="60" width="11.140625" customWidth="1"/>
    <col min="61" max="61" width="9.85546875" style="6" customWidth="1"/>
    <col min="62" max="62" width="10.140625" style="6" bestFit="1" customWidth="1"/>
    <col min="63" max="63" width="10.140625" style="6" customWidth="1"/>
    <col min="64" max="64" width="9.85546875" style="6" customWidth="1"/>
    <col min="65" max="65" width="10.5703125" style="6" customWidth="1"/>
    <col min="66" max="66" width="11.42578125" customWidth="1"/>
    <col min="67" max="67" width="10.140625" customWidth="1"/>
    <col min="68" max="68" width="11.28515625" customWidth="1"/>
    <col min="69" max="69" width="9.42578125" customWidth="1"/>
    <col min="70" max="70" width="10.28515625" customWidth="1"/>
    <col min="71" max="71" width="11.140625" customWidth="1"/>
    <col min="72" max="72" width="8.7109375" customWidth="1"/>
    <col min="73" max="73" width="10.85546875" customWidth="1"/>
    <col min="74" max="74" width="9.7109375" customWidth="1"/>
    <col min="75" max="75" width="11.140625" customWidth="1"/>
    <col min="76" max="76" width="10.5703125" customWidth="1"/>
    <col min="77" max="78" width="10.42578125" customWidth="1"/>
    <col min="79" max="79" width="10.140625" customWidth="1"/>
    <col min="80" max="80" width="11.140625" customWidth="1"/>
    <col min="81" max="81" width="11" customWidth="1"/>
    <col min="82" max="82" width="11.7109375" customWidth="1"/>
    <col min="83" max="83" width="10.5703125" customWidth="1"/>
    <col min="84" max="84" width="9.28515625" customWidth="1"/>
    <col min="85" max="85" width="11.140625" customWidth="1"/>
    <col min="86" max="86" width="10.7109375" customWidth="1"/>
    <col min="87" max="87" width="12.7109375" customWidth="1"/>
    <col min="88" max="89" width="10.140625" customWidth="1"/>
    <col min="90" max="90" width="10.42578125" customWidth="1"/>
    <col min="91" max="91" width="10.140625" customWidth="1"/>
    <col min="92" max="92" width="11.85546875" customWidth="1"/>
    <col min="93" max="93" width="8.28515625" customWidth="1"/>
    <col min="94" max="94" width="5.7109375" customWidth="1"/>
    <col min="95" max="95" width="8.28515625" customWidth="1"/>
    <col min="96" max="96" width="8.5703125" customWidth="1"/>
    <col min="97" max="97" width="8.28515625" customWidth="1"/>
    <col min="98" max="98" width="7.28515625" customWidth="1"/>
    <col min="99" max="102" width="8.28515625" customWidth="1"/>
    <col min="103" max="103" width="8.42578125" customWidth="1"/>
    <col min="104" max="104" width="5.7109375" customWidth="1"/>
    <col min="105" max="105" width="7.7109375" customWidth="1"/>
    <col min="106" max="108" width="8.28515625" customWidth="1"/>
    <col min="109" max="109" width="10.28515625" customWidth="1"/>
    <col min="110" max="110" width="8.28515625" customWidth="1"/>
    <col min="111" max="112" width="9.28515625" customWidth="1"/>
    <col min="113" max="113" width="5.7109375" customWidth="1"/>
    <col min="114" max="114" width="8.28515625" customWidth="1"/>
    <col min="115" max="115" width="5.85546875" customWidth="1"/>
    <col min="116" max="116" width="5.7109375" customWidth="1"/>
    <col min="117" max="117" width="8.28515625" customWidth="1"/>
    <col min="118" max="118" width="9.85546875" customWidth="1"/>
    <col min="119" max="119" width="5.85546875" customWidth="1"/>
    <col min="120" max="130" width="8.28515625" customWidth="1"/>
    <col min="131" max="131" width="5.85546875" customWidth="1"/>
    <col min="132" max="132" width="8.28515625" customWidth="1"/>
    <col min="133" max="133" width="5.7109375" customWidth="1"/>
    <col min="134" max="136" width="8.28515625" customWidth="1"/>
    <col min="137" max="138" width="5.7109375" customWidth="1"/>
    <col min="139" max="140" width="8.28515625" customWidth="1"/>
    <col min="141" max="142" width="7.28515625" customWidth="1"/>
    <col min="143" max="143" width="5.7109375" customWidth="1"/>
    <col min="144" max="144" width="5.85546875" customWidth="1"/>
    <col min="145" max="146" width="5.7109375" customWidth="1"/>
    <col min="147" max="147" width="8.28515625" customWidth="1"/>
    <col min="148" max="149" width="5.85546875" customWidth="1"/>
    <col min="150" max="150" width="8.28515625" customWidth="1"/>
    <col min="151" max="151" width="5.85546875" customWidth="1"/>
    <col min="152" max="152" width="5.7109375" customWidth="1"/>
    <col min="153" max="153" width="6.7109375" customWidth="1"/>
    <col min="154" max="154" width="8.28515625" customWidth="1"/>
    <col min="155" max="155" width="10.28515625" customWidth="1"/>
    <col min="156" max="159" width="9.28515625" customWidth="1"/>
    <col min="160" max="160" width="10" customWidth="1"/>
    <col min="161" max="161" width="23.42578125" customWidth="1"/>
    <col min="162" max="162" width="43.7109375" customWidth="1"/>
    <col min="163" max="164" width="9.28515625" customWidth="1"/>
    <col min="165" max="165" width="11.140625" customWidth="1"/>
    <col min="166" max="176" width="9.28515625" customWidth="1"/>
    <col min="177" max="177" width="10.7109375" customWidth="1"/>
    <col min="178" max="178" width="12.7109375" customWidth="1"/>
    <col min="179" max="181" width="10.140625" customWidth="1"/>
    <col min="182" max="182" width="7.7109375" customWidth="1"/>
    <col min="183" max="185" width="8.28515625" customWidth="1"/>
    <col min="186" max="186" width="5.7109375" customWidth="1"/>
    <col min="187" max="187" width="8.28515625" customWidth="1"/>
    <col min="188" max="188" width="8.5703125" customWidth="1"/>
    <col min="189" max="189" width="8.28515625" customWidth="1"/>
    <col min="190" max="190" width="7.28515625" customWidth="1"/>
    <col min="191" max="194" width="8.28515625" customWidth="1"/>
    <col min="195" max="195" width="8.42578125" customWidth="1"/>
    <col min="196" max="196" width="5.7109375" customWidth="1"/>
    <col min="197" max="197" width="7.7109375" customWidth="1"/>
    <col min="198" max="200" width="8.28515625" customWidth="1"/>
    <col min="201" max="201" width="10.28515625" customWidth="1"/>
    <col min="202" max="202" width="8.28515625" customWidth="1"/>
    <col min="203" max="204" width="9.28515625" customWidth="1"/>
    <col min="205" max="205" width="5.7109375" customWidth="1"/>
    <col min="206" max="206" width="8.28515625" customWidth="1"/>
    <col min="207" max="207" width="5.85546875" customWidth="1"/>
    <col min="208" max="208" width="5.7109375" customWidth="1"/>
    <col min="209" max="209" width="8.28515625" customWidth="1"/>
    <col min="210" max="210" width="9.85546875" customWidth="1"/>
    <col min="211" max="211" width="5.85546875" customWidth="1"/>
    <col min="212" max="222" width="8.28515625" customWidth="1"/>
    <col min="223" max="223" width="5.85546875" customWidth="1"/>
    <col min="224" max="224" width="8.28515625" customWidth="1"/>
    <col min="225" max="225" width="5.7109375" customWidth="1"/>
    <col min="226" max="228" width="8.28515625" customWidth="1"/>
    <col min="229" max="230" width="5.7109375" customWidth="1"/>
    <col min="231" max="233" width="8.28515625" customWidth="1"/>
    <col min="234" max="234" width="5.85546875" customWidth="1"/>
  </cols>
  <sheetData>
    <row r="1" spans="1:92" x14ac:dyDescent="0.2">
      <c r="B1" t="s">
        <v>167</v>
      </c>
    </row>
    <row r="2" spans="1:92" x14ac:dyDescent="0.2">
      <c r="BE2" s="31"/>
    </row>
    <row r="3" spans="1:92" ht="9" customHeight="1" x14ac:dyDescent="0.2">
      <c r="BE3" s="31"/>
    </row>
    <row r="4" spans="1:92" s="392" customFormat="1" ht="156" customHeight="1" x14ac:dyDescent="0.2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397"/>
      <c r="G4" s="8" t="s">
        <v>5</v>
      </c>
      <c r="H4" s="8" t="s">
        <v>6</v>
      </c>
      <c r="I4" s="8" t="s">
        <v>7</v>
      </c>
      <c r="J4" s="9" t="s">
        <v>8</v>
      </c>
      <c r="K4" s="7" t="s">
        <v>9</v>
      </c>
      <c r="L4" s="10" t="s">
        <v>338</v>
      </c>
      <c r="M4" s="11" t="s">
        <v>339</v>
      </c>
      <c r="N4" s="10" t="s">
        <v>343</v>
      </c>
      <c r="O4" s="261" t="s">
        <v>137</v>
      </c>
      <c r="P4" s="276" t="s">
        <v>138</v>
      </c>
      <c r="Q4" s="261" t="s">
        <v>139</v>
      </c>
      <c r="R4" s="272" t="s">
        <v>135</v>
      </c>
      <c r="S4" s="272" t="s">
        <v>136</v>
      </c>
      <c r="T4" s="287" t="s">
        <v>142</v>
      </c>
      <c r="U4" s="287" t="s">
        <v>141</v>
      </c>
      <c r="V4" s="8" t="s">
        <v>10</v>
      </c>
      <c r="W4" s="104" t="s">
        <v>11</v>
      </c>
      <c r="X4" s="104"/>
      <c r="Y4" s="8" t="s">
        <v>202</v>
      </c>
      <c r="Z4" s="8" t="s">
        <v>118</v>
      </c>
      <c r="AA4" s="8" t="s">
        <v>203</v>
      </c>
      <c r="AB4" s="8" t="s">
        <v>48</v>
      </c>
      <c r="AC4" s="8" t="s">
        <v>120</v>
      </c>
      <c r="AD4" s="8" t="s">
        <v>119</v>
      </c>
      <c r="AE4" s="12" t="s">
        <v>61</v>
      </c>
      <c r="AF4" s="13" t="s">
        <v>12</v>
      </c>
      <c r="AG4" s="14" t="s">
        <v>122</v>
      </c>
      <c r="AH4" s="13" t="s">
        <v>13</v>
      </c>
      <c r="AI4" s="14" t="s">
        <v>50</v>
      </c>
      <c r="AJ4" s="14" t="s">
        <v>14</v>
      </c>
      <c r="AK4" s="14" t="s">
        <v>15</v>
      </c>
      <c r="AL4" s="14" t="s">
        <v>148</v>
      </c>
      <c r="AM4" s="14" t="s">
        <v>16</v>
      </c>
      <c r="AN4" s="14" t="s">
        <v>146</v>
      </c>
      <c r="AO4" s="14" t="s">
        <v>17</v>
      </c>
      <c r="AP4" s="14" t="s">
        <v>18</v>
      </c>
      <c r="AQ4" s="14" t="s">
        <v>153</v>
      </c>
      <c r="AR4" s="14" t="s">
        <v>57</v>
      </c>
      <c r="AS4" s="14" t="s">
        <v>19</v>
      </c>
      <c r="AT4" s="192" t="s">
        <v>62</v>
      </c>
      <c r="AU4" s="14" t="s">
        <v>20</v>
      </c>
      <c r="AV4" s="109" t="s">
        <v>123</v>
      </c>
      <c r="AW4" s="194" t="s">
        <v>39</v>
      </c>
      <c r="AX4" s="194" t="s">
        <v>21</v>
      </c>
      <c r="AY4" s="194" t="s">
        <v>22</v>
      </c>
      <c r="AZ4" s="194" t="s">
        <v>56</v>
      </c>
      <c r="BA4" s="194" t="s">
        <v>23</v>
      </c>
      <c r="BB4" s="194" t="s">
        <v>159</v>
      </c>
      <c r="BC4" s="196" t="s">
        <v>160</v>
      </c>
      <c r="BD4" s="194" t="s">
        <v>24</v>
      </c>
      <c r="BE4" s="195" t="s">
        <v>52</v>
      </c>
      <c r="BF4" s="254" t="s">
        <v>125</v>
      </c>
      <c r="BG4" s="196" t="s">
        <v>127</v>
      </c>
      <c r="BH4" s="194" t="s">
        <v>63</v>
      </c>
      <c r="BI4" s="192" t="s">
        <v>124</v>
      </c>
      <c r="BJ4" s="15" t="s">
        <v>64</v>
      </c>
      <c r="BK4" s="390" t="s">
        <v>154</v>
      </c>
      <c r="BL4" s="15" t="s">
        <v>25</v>
      </c>
      <c r="BM4" s="8" t="s">
        <v>53</v>
      </c>
      <c r="BN4" s="8" t="s">
        <v>58</v>
      </c>
      <c r="BO4" s="192" t="s">
        <v>65</v>
      </c>
      <c r="BP4" s="109" t="s">
        <v>128</v>
      </c>
      <c r="BQ4" s="8" t="s">
        <v>66</v>
      </c>
      <c r="BR4" s="8" t="s">
        <v>67</v>
      </c>
      <c r="BS4" s="8" t="s">
        <v>49</v>
      </c>
      <c r="BT4" s="8" t="s">
        <v>27</v>
      </c>
      <c r="BU4" s="8" t="s">
        <v>28</v>
      </c>
      <c r="BV4" s="8" t="s">
        <v>29</v>
      </c>
      <c r="BW4" s="402" t="s">
        <v>164</v>
      </c>
      <c r="BX4" s="109" t="s">
        <v>129</v>
      </c>
      <c r="BY4" s="8" t="s">
        <v>172</v>
      </c>
      <c r="BZ4" s="8" t="s">
        <v>183</v>
      </c>
      <c r="CA4" s="8" t="s">
        <v>26</v>
      </c>
      <c r="CB4" s="8" t="s">
        <v>68</v>
      </c>
      <c r="CC4" s="82" t="s">
        <v>143</v>
      </c>
      <c r="CD4" s="16" t="s">
        <v>69</v>
      </c>
      <c r="CE4" s="310" t="s">
        <v>149</v>
      </c>
      <c r="CF4" s="391" t="s">
        <v>31</v>
      </c>
      <c r="CG4" s="391" t="s">
        <v>31</v>
      </c>
      <c r="CH4" s="391" t="s">
        <v>31</v>
      </c>
      <c r="CI4" s="391" t="s">
        <v>31</v>
      </c>
      <c r="CJ4" s="391" t="s">
        <v>31</v>
      </c>
      <c r="CK4" s="391" t="s">
        <v>31</v>
      </c>
      <c r="CL4" s="391" t="s">
        <v>31</v>
      </c>
      <c r="CM4" s="391" t="s">
        <v>31</v>
      </c>
      <c r="CN4" s="391" t="s">
        <v>31</v>
      </c>
    </row>
    <row r="5" spans="1:92" s="42" customFormat="1" ht="24.75" customHeight="1" x14ac:dyDescent="0.35">
      <c r="A5" s="96"/>
      <c r="B5" s="95"/>
      <c r="C5" s="95"/>
      <c r="D5" s="95" t="s">
        <v>51</v>
      </c>
      <c r="E5" s="95"/>
      <c r="F5" s="398"/>
      <c r="G5" s="95"/>
      <c r="H5" s="95"/>
      <c r="I5" s="95"/>
      <c r="J5" s="97"/>
      <c r="K5" s="96"/>
      <c r="L5" s="425"/>
      <c r="M5" s="426"/>
      <c r="N5" s="425"/>
      <c r="O5" s="262"/>
      <c r="P5" s="277"/>
      <c r="Q5" s="262"/>
      <c r="R5" s="268"/>
      <c r="S5" s="268"/>
      <c r="T5" s="288"/>
      <c r="U5" s="288"/>
      <c r="V5" s="95"/>
      <c r="W5" s="105"/>
      <c r="X5" s="105"/>
      <c r="Y5" s="95"/>
      <c r="Z5" s="95"/>
      <c r="AA5" s="95"/>
      <c r="AB5" s="95"/>
      <c r="AC5" s="95"/>
      <c r="AD5" s="95"/>
      <c r="AE5" s="98">
        <v>1</v>
      </c>
      <c r="AF5" s="98">
        <v>2</v>
      </c>
      <c r="AG5" s="98"/>
      <c r="AH5" s="98">
        <v>3</v>
      </c>
      <c r="AI5" s="98">
        <v>4</v>
      </c>
      <c r="AJ5" s="98">
        <v>5</v>
      </c>
      <c r="AK5" s="98">
        <v>6</v>
      </c>
      <c r="AL5" s="98">
        <v>7</v>
      </c>
      <c r="AM5" s="98">
        <v>8</v>
      </c>
      <c r="AN5" s="98"/>
      <c r="AO5" s="98">
        <v>9</v>
      </c>
      <c r="AP5" s="98">
        <v>10</v>
      </c>
      <c r="AQ5" s="98"/>
      <c r="AR5" s="98">
        <v>11</v>
      </c>
      <c r="AS5" s="98">
        <v>12</v>
      </c>
      <c r="AT5" s="98">
        <v>13</v>
      </c>
      <c r="AU5" s="98">
        <v>14</v>
      </c>
      <c r="AV5" s="98">
        <v>15</v>
      </c>
      <c r="AW5" s="98">
        <v>16</v>
      </c>
      <c r="AX5" s="98">
        <v>17</v>
      </c>
      <c r="AY5" s="97">
        <v>18</v>
      </c>
      <c r="AZ5" s="97">
        <v>19</v>
      </c>
      <c r="BA5" s="97">
        <v>20</v>
      </c>
      <c r="BB5" s="110">
        <v>21</v>
      </c>
      <c r="BC5" s="110"/>
      <c r="BD5" s="97">
        <v>23</v>
      </c>
      <c r="BE5" s="110">
        <v>24</v>
      </c>
      <c r="BF5" s="97">
        <v>25</v>
      </c>
      <c r="BG5" s="97">
        <v>26</v>
      </c>
      <c r="BH5" s="97">
        <v>27</v>
      </c>
      <c r="BI5" s="97">
        <v>28</v>
      </c>
      <c r="BJ5" s="97">
        <v>29</v>
      </c>
      <c r="BK5" s="97"/>
      <c r="BL5" s="97">
        <v>30</v>
      </c>
      <c r="BM5" s="97">
        <v>31</v>
      </c>
      <c r="BN5" s="97">
        <v>32</v>
      </c>
      <c r="BO5" s="97">
        <v>33</v>
      </c>
      <c r="BP5" s="97">
        <v>34</v>
      </c>
      <c r="BQ5" s="97">
        <v>35</v>
      </c>
      <c r="BR5" s="97">
        <v>36</v>
      </c>
      <c r="BS5" s="97">
        <v>38</v>
      </c>
      <c r="BT5" s="97">
        <v>39</v>
      </c>
      <c r="BU5" s="97">
        <v>40</v>
      </c>
      <c r="BV5" s="97">
        <v>41</v>
      </c>
      <c r="BW5" s="97"/>
      <c r="BX5" s="97">
        <v>42</v>
      </c>
      <c r="BY5" s="97">
        <v>44</v>
      </c>
      <c r="BZ5" s="97"/>
      <c r="CA5" s="97">
        <v>50</v>
      </c>
      <c r="CB5" s="97">
        <v>54</v>
      </c>
      <c r="CC5" s="97">
        <v>59</v>
      </c>
      <c r="CE5" s="99"/>
      <c r="CF5" s="62" t="s">
        <v>31</v>
      </c>
      <c r="CG5" s="62" t="s">
        <v>31</v>
      </c>
      <c r="CH5" s="62" t="s">
        <v>31</v>
      </c>
      <c r="CI5" s="62" t="s">
        <v>31</v>
      </c>
      <c r="CJ5" s="62" t="s">
        <v>31</v>
      </c>
      <c r="CK5" s="62" t="s">
        <v>31</v>
      </c>
      <c r="CL5" s="62" t="s">
        <v>31</v>
      </c>
      <c r="CM5" s="62" t="s">
        <v>31</v>
      </c>
      <c r="CN5" s="62" t="s">
        <v>31</v>
      </c>
    </row>
    <row r="6" spans="1:92" s="343" customFormat="1" ht="18.75" customHeight="1" x14ac:dyDescent="0.2">
      <c r="A6" s="328"/>
      <c r="B6" s="329"/>
      <c r="C6" s="329"/>
      <c r="D6" s="329" t="s">
        <v>166</v>
      </c>
      <c r="E6" s="329"/>
      <c r="F6" s="328"/>
      <c r="G6" s="329"/>
      <c r="H6" s="329"/>
      <c r="I6" s="329"/>
      <c r="J6" s="330"/>
      <c r="K6" s="328"/>
      <c r="L6" s="427"/>
      <c r="M6" s="428"/>
      <c r="N6" s="427"/>
      <c r="O6" s="331"/>
      <c r="P6" s="332"/>
      <c r="Q6" s="331"/>
      <c r="R6" s="331"/>
      <c r="S6" s="331"/>
      <c r="T6" s="333"/>
      <c r="U6" s="333"/>
      <c r="V6" s="329"/>
      <c r="W6" s="334"/>
      <c r="X6" s="334"/>
      <c r="Y6" s="329"/>
      <c r="Z6" s="329"/>
      <c r="AA6" s="329"/>
      <c r="AB6" s="329"/>
      <c r="AC6" s="329"/>
      <c r="AD6" s="329"/>
      <c r="AE6" s="335">
        <v>13260</v>
      </c>
      <c r="AF6" s="335">
        <v>400</v>
      </c>
      <c r="AG6" s="336">
        <v>0</v>
      </c>
      <c r="AH6" s="335">
        <v>0</v>
      </c>
      <c r="AI6" s="335">
        <v>100</v>
      </c>
      <c r="AJ6" s="335">
        <v>420</v>
      </c>
      <c r="AK6" s="336">
        <v>0</v>
      </c>
      <c r="AL6" s="336">
        <v>1210</v>
      </c>
      <c r="AM6" s="336">
        <v>200</v>
      </c>
      <c r="AN6" s="336">
        <v>400</v>
      </c>
      <c r="AO6" s="336">
        <v>1000</v>
      </c>
      <c r="AP6" s="336">
        <v>400</v>
      </c>
      <c r="AQ6" s="336">
        <v>60</v>
      </c>
      <c r="AR6" s="336">
        <v>1300</v>
      </c>
      <c r="AS6" s="336">
        <v>100</v>
      </c>
      <c r="AT6" s="336">
        <v>100</v>
      </c>
      <c r="AU6" s="336">
        <v>135</v>
      </c>
      <c r="AV6" s="336">
        <v>1500</v>
      </c>
      <c r="AW6" s="337">
        <v>-110</v>
      </c>
      <c r="AX6" s="336">
        <v>1100</v>
      </c>
      <c r="AY6" s="336">
        <v>495</v>
      </c>
      <c r="AZ6" s="336">
        <v>1000</v>
      </c>
      <c r="BA6" s="336">
        <v>1020</v>
      </c>
      <c r="BB6" s="336">
        <v>1077</v>
      </c>
      <c r="BC6" s="336">
        <v>4000</v>
      </c>
      <c r="BD6" s="336">
        <v>1200</v>
      </c>
      <c r="BE6" s="336">
        <v>0</v>
      </c>
      <c r="BF6" s="336">
        <v>250</v>
      </c>
      <c r="BG6" s="336">
        <v>1000</v>
      </c>
      <c r="BH6" s="336">
        <v>200</v>
      </c>
      <c r="BI6" s="336">
        <v>300</v>
      </c>
      <c r="BJ6" s="338">
        <v>200</v>
      </c>
      <c r="BK6" s="338">
        <v>600</v>
      </c>
      <c r="BL6" s="336">
        <v>100</v>
      </c>
      <c r="BM6" s="336">
        <v>1100</v>
      </c>
      <c r="BN6" s="336">
        <v>500</v>
      </c>
      <c r="BO6" s="336">
        <v>500</v>
      </c>
      <c r="BP6" s="339">
        <v>0</v>
      </c>
      <c r="BQ6" s="336">
        <v>400</v>
      </c>
      <c r="BR6" s="336">
        <v>50</v>
      </c>
      <c r="BS6" s="336">
        <v>55</v>
      </c>
      <c r="BT6" s="336">
        <v>25</v>
      </c>
      <c r="BU6" s="336">
        <v>1084</v>
      </c>
      <c r="BV6" s="336">
        <v>0</v>
      </c>
      <c r="BW6" s="336">
        <v>0</v>
      </c>
      <c r="BX6" s="336">
        <v>0</v>
      </c>
      <c r="BY6" s="336">
        <v>300</v>
      </c>
      <c r="BZ6" s="336">
        <v>100</v>
      </c>
      <c r="CA6" s="336">
        <v>0</v>
      </c>
      <c r="CB6" s="336">
        <v>50</v>
      </c>
      <c r="CC6" s="336">
        <v>4600</v>
      </c>
      <c r="CD6" s="340">
        <v>67166</v>
      </c>
      <c r="CE6" s="341">
        <v>25000</v>
      </c>
      <c r="CF6" s="335"/>
      <c r="CG6" s="335"/>
      <c r="CH6" s="335"/>
      <c r="CI6" s="335"/>
      <c r="CJ6" s="335"/>
      <c r="CK6" s="335"/>
      <c r="CL6" s="335"/>
      <c r="CM6" s="335"/>
      <c r="CN6" s="342" t="s">
        <v>31</v>
      </c>
    </row>
    <row r="7" spans="1:92" s="42" customFormat="1" ht="23.25" customHeight="1" x14ac:dyDescent="0.2">
      <c r="A7" s="7"/>
      <c r="B7" s="8"/>
      <c r="C7" s="8"/>
      <c r="D7" s="8"/>
      <c r="E7" s="8"/>
      <c r="F7" s="397"/>
      <c r="G7" s="8"/>
      <c r="H7" s="8"/>
      <c r="I7" s="8"/>
      <c r="J7" s="9"/>
      <c r="K7" s="7"/>
      <c r="L7" s="429"/>
      <c r="M7" s="430"/>
      <c r="N7" s="429"/>
      <c r="O7" s="261"/>
      <c r="P7" s="276"/>
      <c r="Q7" s="261"/>
      <c r="R7" s="267"/>
      <c r="S7" s="267"/>
      <c r="T7" s="287"/>
      <c r="U7" s="287"/>
      <c r="V7" s="8"/>
      <c r="W7" s="104"/>
      <c r="X7" s="104"/>
      <c r="Y7" s="8"/>
      <c r="Z7" s="8"/>
      <c r="AA7" s="8"/>
      <c r="AB7" s="8"/>
      <c r="AC7" s="8"/>
      <c r="AD7" s="8"/>
      <c r="AE7" s="12"/>
      <c r="AF7" s="13"/>
      <c r="AG7" s="13"/>
      <c r="AH7" s="13"/>
      <c r="AI7" s="13"/>
      <c r="AJ7" s="13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8"/>
      <c r="AZ7" s="14"/>
      <c r="BA7" s="14"/>
      <c r="BB7" s="14"/>
      <c r="BC7" s="14"/>
      <c r="BD7" s="14"/>
      <c r="BE7" s="14"/>
      <c r="BF7" s="14"/>
      <c r="BG7" s="8"/>
      <c r="BH7" s="8"/>
      <c r="BI7" s="15"/>
      <c r="BJ7" s="15"/>
      <c r="BK7" s="15"/>
      <c r="BL7" s="15"/>
      <c r="BM7" s="15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14"/>
      <c r="CB7" s="14"/>
      <c r="CC7" s="188"/>
      <c r="CD7" s="189"/>
      <c r="CE7" s="190"/>
      <c r="CF7" s="173"/>
      <c r="CG7" s="173"/>
      <c r="CH7" s="173"/>
    </row>
    <row r="8" spans="1:92" x14ac:dyDescent="0.2">
      <c r="A8" s="17"/>
      <c r="B8" s="285">
        <v>42095</v>
      </c>
      <c r="C8" s="18"/>
      <c r="D8" s="19" t="s">
        <v>30</v>
      </c>
      <c r="E8" s="20"/>
      <c r="F8" s="399"/>
      <c r="G8" s="20"/>
      <c r="H8" s="20"/>
      <c r="I8" s="20"/>
      <c r="J8" s="21"/>
      <c r="K8" s="17"/>
      <c r="L8" s="431"/>
      <c r="M8" s="431"/>
      <c r="N8" s="431">
        <v>21844.84</v>
      </c>
      <c r="O8" s="263"/>
      <c r="P8" s="263"/>
      <c r="Q8" s="198">
        <v>31911.56</v>
      </c>
      <c r="R8" s="269"/>
      <c r="S8" s="198">
        <v>12253.4</v>
      </c>
      <c r="T8" s="289"/>
      <c r="U8" s="203">
        <v>31094.44</v>
      </c>
      <c r="V8" s="22">
        <f>N8+Q8+S8+U8</f>
        <v>97104.24</v>
      </c>
      <c r="W8" s="106" t="s">
        <v>31</v>
      </c>
      <c r="X8" s="106"/>
      <c r="Y8" s="22"/>
      <c r="Z8" s="22"/>
      <c r="AA8" s="22"/>
      <c r="AB8" s="66"/>
      <c r="AC8" s="66"/>
      <c r="AD8" s="66"/>
      <c r="AE8" s="23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5"/>
      <c r="AZ8" s="20"/>
      <c r="BA8" s="20"/>
      <c r="BB8" s="20"/>
      <c r="BC8" s="20"/>
      <c r="BD8" s="20"/>
      <c r="BE8" s="193"/>
      <c r="BF8" s="20"/>
      <c r="BG8" s="20"/>
      <c r="BH8" s="20"/>
      <c r="BI8" s="25"/>
      <c r="BJ8" s="25"/>
      <c r="BK8" s="25"/>
      <c r="BL8" s="25"/>
      <c r="BM8" s="25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4"/>
      <c r="CB8" s="24"/>
      <c r="CC8" s="139"/>
      <c r="CD8" s="77"/>
      <c r="CE8" s="70"/>
      <c r="CF8" s="70"/>
      <c r="CG8" s="70"/>
      <c r="CH8" s="70"/>
    </row>
    <row r="9" spans="1:92" s="75" customFormat="1" x14ac:dyDescent="0.2">
      <c r="A9" s="174"/>
      <c r="B9" s="175"/>
      <c r="C9" s="175"/>
      <c r="D9" s="176"/>
      <c r="E9" s="177"/>
      <c r="F9" s="174"/>
      <c r="G9" s="178"/>
      <c r="H9" s="177"/>
      <c r="I9" s="177"/>
      <c r="J9" s="179"/>
      <c r="K9" s="174"/>
      <c r="L9" s="432"/>
      <c r="M9" s="432"/>
      <c r="N9" s="433" t="s">
        <v>31</v>
      </c>
      <c r="O9" s="265"/>
      <c r="P9" s="297"/>
      <c r="Q9" s="264" t="s">
        <v>31</v>
      </c>
      <c r="R9" s="270"/>
      <c r="S9" s="269"/>
      <c r="T9" s="290"/>
      <c r="U9" s="291" t="s">
        <v>31</v>
      </c>
      <c r="V9" s="22"/>
      <c r="W9" s="106" t="s">
        <v>31</v>
      </c>
      <c r="X9" s="106"/>
      <c r="Y9" s="86"/>
      <c r="Z9" s="86"/>
      <c r="AA9" s="86"/>
      <c r="AB9" s="87"/>
      <c r="AC9" s="87"/>
      <c r="AD9" s="87"/>
      <c r="AE9" s="88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89"/>
      <c r="BI9" s="89"/>
      <c r="BJ9" s="89"/>
      <c r="BK9" s="89"/>
      <c r="BL9" s="89"/>
      <c r="BM9" s="89"/>
      <c r="CA9" s="76"/>
      <c r="CB9" s="76"/>
      <c r="CC9" s="183"/>
      <c r="CD9" s="183"/>
      <c r="CE9" s="91"/>
      <c r="CF9" s="91"/>
      <c r="CG9" s="91"/>
      <c r="CH9" s="91"/>
    </row>
    <row r="10" spans="1:92" s="177" customFormat="1" x14ac:dyDescent="0.2">
      <c r="A10" s="174">
        <v>1</v>
      </c>
      <c r="B10" s="175">
        <v>42104</v>
      </c>
      <c r="C10" s="175" t="s">
        <v>174</v>
      </c>
      <c r="D10" s="31" t="s">
        <v>175</v>
      </c>
      <c r="F10" s="414" t="s">
        <v>309</v>
      </c>
      <c r="G10" s="178">
        <v>33583</v>
      </c>
      <c r="H10" s="183"/>
      <c r="J10" s="179">
        <v>42186</v>
      </c>
      <c r="K10" s="174">
        <v>36</v>
      </c>
      <c r="L10" s="433"/>
      <c r="M10" s="433"/>
      <c r="N10" s="433">
        <f>N8+L10-M10</f>
        <v>21844.84</v>
      </c>
      <c r="O10" s="264">
        <v>33583</v>
      </c>
      <c r="P10" s="298"/>
      <c r="Q10" s="264">
        <f>Q8+O10-P10</f>
        <v>65494.559999999998</v>
      </c>
      <c r="R10" s="270"/>
      <c r="S10" s="271">
        <f>S8+R10</f>
        <v>12253.4</v>
      </c>
      <c r="T10" s="294"/>
      <c r="U10" s="295">
        <f>U8+T10</f>
        <v>31094.44</v>
      </c>
      <c r="V10" s="22">
        <f>N10+Q10+S10+U10</f>
        <v>130687.23999999999</v>
      </c>
      <c r="W10" s="139">
        <f t="shared" ref="W10:W41" si="0">SUM(Y10:CE10)</f>
        <v>33583</v>
      </c>
      <c r="X10" s="139"/>
      <c r="Y10" s="199"/>
      <c r="Z10" s="199"/>
      <c r="AA10" s="322"/>
      <c r="AB10" s="186"/>
      <c r="AC10" s="200"/>
      <c r="AD10" s="200"/>
      <c r="AE10" s="88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BB10" s="84"/>
      <c r="BC10" s="84"/>
      <c r="BI10" s="76"/>
      <c r="BJ10" s="76"/>
      <c r="BK10" s="76"/>
      <c r="BL10" s="76"/>
      <c r="BM10" s="76"/>
      <c r="CA10" s="76"/>
      <c r="CB10" s="76"/>
      <c r="CC10" s="183"/>
      <c r="CD10" s="183">
        <v>33583</v>
      </c>
      <c r="CE10" s="183"/>
      <c r="CF10" s="183"/>
      <c r="CG10" s="183"/>
      <c r="CH10" s="183"/>
    </row>
    <row r="11" spans="1:92" s="75" customFormat="1" x14ac:dyDescent="0.2">
      <c r="A11" s="396">
        <v>2</v>
      </c>
      <c r="B11" s="175">
        <v>42105</v>
      </c>
      <c r="C11" s="175" t="s">
        <v>176</v>
      </c>
      <c r="D11" s="176" t="s">
        <v>177</v>
      </c>
      <c r="F11" s="414" t="s">
        <v>309</v>
      </c>
      <c r="G11" s="178">
        <v>4.8</v>
      </c>
      <c r="H11" s="183"/>
      <c r="I11" s="177"/>
      <c r="J11" s="179"/>
      <c r="K11" s="174"/>
      <c r="L11" s="432"/>
      <c r="M11" s="432"/>
      <c r="N11" s="433">
        <f>N10+L11-M11</f>
        <v>21844.84</v>
      </c>
      <c r="O11" s="265">
        <v>4.8</v>
      </c>
      <c r="P11" s="297"/>
      <c r="Q11" s="265">
        <f>Q10+O11-P11</f>
        <v>65499.360000000001</v>
      </c>
      <c r="R11" s="271"/>
      <c r="S11" s="271">
        <f>S10+R11</f>
        <v>12253.4</v>
      </c>
      <c r="T11" s="292"/>
      <c r="U11" s="291">
        <f>U10+T11</f>
        <v>31094.44</v>
      </c>
      <c r="V11" s="22">
        <f t="shared" ref="V11:V74" si="1">N11+Q11+S11+U11</f>
        <v>130692.04</v>
      </c>
      <c r="W11" s="139">
        <f t="shared" si="0"/>
        <v>4.8</v>
      </c>
      <c r="X11" s="106"/>
      <c r="Y11" s="86"/>
      <c r="Z11" s="86"/>
      <c r="AA11" s="86"/>
      <c r="AB11" s="87"/>
      <c r="AC11" s="87"/>
      <c r="AD11" s="87"/>
      <c r="AE11" s="88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>
        <v>4.8</v>
      </c>
      <c r="AX11" s="76"/>
      <c r="AY11" s="89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U11" s="65"/>
      <c r="CA11" s="76"/>
      <c r="CB11" s="76"/>
      <c r="CC11" s="183"/>
      <c r="CD11" s="183"/>
      <c r="CE11" s="91"/>
      <c r="CF11" s="91"/>
      <c r="CG11" s="91"/>
      <c r="CH11" s="91"/>
    </row>
    <row r="12" spans="1:92" s="75" customFormat="1" x14ac:dyDescent="0.2">
      <c r="A12" s="174">
        <v>3</v>
      </c>
      <c r="B12" s="175">
        <v>42108</v>
      </c>
      <c r="C12" s="175" t="s">
        <v>178</v>
      </c>
      <c r="D12" s="176" t="s">
        <v>179</v>
      </c>
      <c r="F12" s="414">
        <v>100398</v>
      </c>
      <c r="G12" s="178"/>
      <c r="H12" s="178">
        <v>30000</v>
      </c>
      <c r="I12" s="177"/>
      <c r="J12" s="179">
        <v>42186</v>
      </c>
      <c r="K12" s="174">
        <v>36</v>
      </c>
      <c r="L12" s="432"/>
      <c r="M12" s="432"/>
      <c r="N12" s="433">
        <f t="shared" ref="N12:N75" si="2">N11+L12-M12</f>
        <v>21844.84</v>
      </c>
      <c r="O12" s="265"/>
      <c r="P12" s="299">
        <v>30000</v>
      </c>
      <c r="Q12" s="265">
        <f t="shared" ref="Q12:Q75" si="3">Q11+O12-P12</f>
        <v>35499.360000000001</v>
      </c>
      <c r="R12" s="296"/>
      <c r="S12" s="271">
        <f t="shared" ref="S12:S75" si="4">S11+R12</f>
        <v>12253.4</v>
      </c>
      <c r="T12" s="293"/>
      <c r="U12" s="291">
        <f t="shared" ref="U12:U75" si="5">U11+T12</f>
        <v>31094.44</v>
      </c>
      <c r="V12" s="22">
        <f t="shared" si="1"/>
        <v>100692.04</v>
      </c>
      <c r="W12" s="139">
        <f t="shared" si="0"/>
        <v>-30000</v>
      </c>
      <c r="X12" s="106"/>
      <c r="Y12" s="199"/>
      <c r="Z12" s="199"/>
      <c r="AA12" s="199"/>
      <c r="AB12" s="200"/>
      <c r="AC12" s="200"/>
      <c r="AD12" s="200"/>
      <c r="AE12" s="88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89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CA12" s="76"/>
      <c r="CB12" s="76"/>
      <c r="CC12" s="183"/>
      <c r="CD12" s="183"/>
      <c r="CE12" s="91">
        <v>-30000</v>
      </c>
      <c r="CF12" s="91"/>
      <c r="CG12" s="91"/>
      <c r="CH12" s="91"/>
    </row>
    <row r="13" spans="1:92" x14ac:dyDescent="0.2">
      <c r="A13" s="174">
        <v>4</v>
      </c>
      <c r="B13" s="175">
        <v>42108</v>
      </c>
      <c r="C13" s="175" t="s">
        <v>28</v>
      </c>
      <c r="D13" s="176" t="s">
        <v>180</v>
      </c>
      <c r="E13" s="177"/>
      <c r="F13" s="414">
        <v>1169</v>
      </c>
      <c r="G13" s="178"/>
      <c r="H13" s="178">
        <v>1084</v>
      </c>
      <c r="I13" s="178"/>
      <c r="J13" s="179">
        <v>42124</v>
      </c>
      <c r="K13" s="401" t="s">
        <v>191</v>
      </c>
      <c r="L13" s="432"/>
      <c r="M13" s="434">
        <v>1084</v>
      </c>
      <c r="N13" s="433">
        <f t="shared" si="2"/>
        <v>20760.84</v>
      </c>
      <c r="O13" s="265"/>
      <c r="P13" s="297"/>
      <c r="Q13" s="265">
        <f t="shared" si="3"/>
        <v>35499.360000000001</v>
      </c>
      <c r="R13" s="271"/>
      <c r="S13" s="271">
        <f t="shared" si="4"/>
        <v>12253.4</v>
      </c>
      <c r="T13" s="292"/>
      <c r="U13" s="291">
        <f t="shared" si="5"/>
        <v>31094.44</v>
      </c>
      <c r="V13" s="22">
        <f t="shared" si="1"/>
        <v>99608.04</v>
      </c>
      <c r="W13" s="139">
        <f t="shared" si="0"/>
        <v>-1084</v>
      </c>
      <c r="X13" s="106"/>
      <c r="Y13" s="185"/>
      <c r="Z13" s="185"/>
      <c r="AA13" s="185"/>
      <c r="AB13" s="201"/>
      <c r="AC13" s="201"/>
      <c r="AD13" s="201"/>
      <c r="AE13" s="23"/>
      <c r="AF13" s="24"/>
      <c r="AG13" s="24"/>
      <c r="AH13" s="24"/>
      <c r="AI13" s="24"/>
      <c r="AJ13" s="24"/>
      <c r="AK13" s="24"/>
      <c r="AL13" s="76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76"/>
      <c r="AX13" s="24"/>
      <c r="AY13" s="25"/>
      <c r="AZ13" s="20"/>
      <c r="BA13" s="20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20"/>
      <c r="BS13" s="20"/>
      <c r="BT13" s="20"/>
      <c r="BU13" s="65">
        <v>-1084</v>
      </c>
      <c r="BV13" s="20"/>
      <c r="BW13" s="20"/>
      <c r="BX13" s="20"/>
      <c r="BY13" s="20"/>
      <c r="BZ13" s="20"/>
      <c r="CA13" s="178"/>
      <c r="CB13" s="83"/>
      <c r="CC13" s="83"/>
      <c r="CD13" s="83"/>
      <c r="CE13" s="64"/>
      <c r="CF13" s="64"/>
      <c r="CG13" s="64"/>
      <c r="CH13" s="64"/>
      <c r="CI13" s="63"/>
    </row>
    <row r="14" spans="1:92" x14ac:dyDescent="0.2">
      <c r="A14" s="73">
        <v>5</v>
      </c>
      <c r="B14" s="90">
        <v>42108</v>
      </c>
      <c r="C14" s="175" t="s">
        <v>66</v>
      </c>
      <c r="D14" s="176" t="s">
        <v>181</v>
      </c>
      <c r="E14" s="177"/>
      <c r="F14" s="414">
        <v>1170</v>
      </c>
      <c r="G14" s="184"/>
      <c r="H14" s="178">
        <v>400</v>
      </c>
      <c r="I14" s="178"/>
      <c r="J14" s="179">
        <v>42124</v>
      </c>
      <c r="K14" s="401" t="s">
        <v>191</v>
      </c>
      <c r="L14" s="435"/>
      <c r="M14" s="436">
        <v>400</v>
      </c>
      <c r="N14" s="433">
        <f t="shared" si="2"/>
        <v>20360.84</v>
      </c>
      <c r="O14" s="278"/>
      <c r="P14" s="300"/>
      <c r="Q14" s="265">
        <f t="shared" si="3"/>
        <v>35499.360000000001</v>
      </c>
      <c r="R14" s="271"/>
      <c r="S14" s="271">
        <f t="shared" si="4"/>
        <v>12253.4</v>
      </c>
      <c r="T14" s="292"/>
      <c r="U14" s="291">
        <f t="shared" si="5"/>
        <v>31094.44</v>
      </c>
      <c r="V14" s="22">
        <f t="shared" si="1"/>
        <v>99208.04</v>
      </c>
      <c r="W14" s="139">
        <f t="shared" si="0"/>
        <v>-400</v>
      </c>
      <c r="X14" s="106"/>
      <c r="Y14" s="30"/>
      <c r="Z14" s="30"/>
      <c r="AA14" s="30"/>
      <c r="AB14" s="67"/>
      <c r="AC14" s="67"/>
      <c r="AD14" s="6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>
        <v>-400</v>
      </c>
      <c r="BR14" s="27"/>
      <c r="BS14" s="27"/>
      <c r="BT14" s="27"/>
      <c r="BU14" s="27"/>
      <c r="BV14" s="27"/>
      <c r="BW14" s="27"/>
      <c r="BX14" s="27"/>
      <c r="BY14" s="27"/>
      <c r="BZ14" s="27"/>
      <c r="CA14" s="178"/>
      <c r="CB14" s="83"/>
      <c r="CC14" s="83"/>
      <c r="CD14" s="83"/>
      <c r="CE14" s="108"/>
      <c r="CF14" s="64"/>
      <c r="CG14" s="64"/>
      <c r="CH14" s="64"/>
      <c r="CI14" s="63"/>
    </row>
    <row r="15" spans="1:92" x14ac:dyDescent="0.2">
      <c r="A15" s="73">
        <v>6</v>
      </c>
      <c r="B15" s="90">
        <v>42108</v>
      </c>
      <c r="C15" s="175" t="s">
        <v>163</v>
      </c>
      <c r="D15" s="176" t="s">
        <v>182</v>
      </c>
      <c r="E15" s="177"/>
      <c r="F15" s="414">
        <v>1171</v>
      </c>
      <c r="G15" s="178"/>
      <c r="H15" s="178">
        <v>360</v>
      </c>
      <c r="I15" s="178"/>
      <c r="J15" s="179">
        <v>42124</v>
      </c>
      <c r="K15" s="401" t="s">
        <v>191</v>
      </c>
      <c r="L15" s="437"/>
      <c r="M15" s="436">
        <v>360</v>
      </c>
      <c r="N15" s="433">
        <f t="shared" si="2"/>
        <v>20000.84</v>
      </c>
      <c r="O15" s="279"/>
      <c r="P15" s="300"/>
      <c r="Q15" s="265">
        <f t="shared" si="3"/>
        <v>35499.360000000001</v>
      </c>
      <c r="R15" s="271"/>
      <c r="S15" s="271">
        <f t="shared" si="4"/>
        <v>12253.4</v>
      </c>
      <c r="T15" s="292"/>
      <c r="U15" s="291">
        <f t="shared" si="5"/>
        <v>31094.44</v>
      </c>
      <c r="V15" s="22">
        <f t="shared" si="1"/>
        <v>98848.04</v>
      </c>
      <c r="W15" s="139">
        <f t="shared" si="0"/>
        <v>-360</v>
      </c>
      <c r="X15" s="106"/>
      <c r="Y15" s="30"/>
      <c r="Z15" s="90"/>
      <c r="AA15" s="30"/>
      <c r="AB15" s="67"/>
      <c r="AC15" s="67"/>
      <c r="AD15" s="6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>
        <v>-360</v>
      </c>
      <c r="AQ15" s="27"/>
      <c r="AR15" s="27"/>
      <c r="AS15" s="27"/>
      <c r="AT15" s="27"/>
      <c r="AU15" s="27"/>
      <c r="AV15" s="27"/>
      <c r="AW15" s="27"/>
      <c r="AX15" s="27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27"/>
      <c r="BS15" s="27"/>
      <c r="BT15" s="27"/>
      <c r="BU15" s="27"/>
      <c r="BV15" s="27"/>
      <c r="BW15" s="27"/>
      <c r="BX15" s="27"/>
      <c r="BY15" s="27"/>
      <c r="BZ15" s="27"/>
      <c r="CA15" s="178"/>
      <c r="CB15" s="83"/>
      <c r="CC15" s="83"/>
      <c r="CD15" s="187"/>
      <c r="CE15" s="64"/>
      <c r="CF15" s="64"/>
      <c r="CG15" s="64"/>
      <c r="CH15" s="64"/>
      <c r="CI15" s="63"/>
    </row>
    <row r="16" spans="1:92" x14ac:dyDescent="0.2">
      <c r="A16" s="73">
        <v>7</v>
      </c>
      <c r="B16" s="90">
        <v>42136</v>
      </c>
      <c r="C16" s="175" t="s">
        <v>193</v>
      </c>
      <c r="D16" s="176" t="s">
        <v>192</v>
      </c>
      <c r="E16" s="177"/>
      <c r="F16" s="414">
        <v>1173</v>
      </c>
      <c r="G16" s="178"/>
      <c r="H16" s="178">
        <v>704.9</v>
      </c>
      <c r="I16" s="178"/>
      <c r="J16" s="179">
        <v>42156</v>
      </c>
      <c r="K16" s="174" t="s">
        <v>217</v>
      </c>
      <c r="L16" s="435"/>
      <c r="M16" s="436">
        <v>704.9</v>
      </c>
      <c r="N16" s="433">
        <f t="shared" si="2"/>
        <v>19295.939999999999</v>
      </c>
      <c r="O16" s="278"/>
      <c r="P16" s="300"/>
      <c r="Q16" s="265">
        <f t="shared" si="3"/>
        <v>35499.360000000001</v>
      </c>
      <c r="R16" s="271"/>
      <c r="S16" s="271">
        <f t="shared" si="4"/>
        <v>12253.4</v>
      </c>
      <c r="T16" s="292"/>
      <c r="U16" s="291">
        <f t="shared" si="5"/>
        <v>31094.44</v>
      </c>
      <c r="V16" s="22">
        <f t="shared" si="1"/>
        <v>98143.14</v>
      </c>
      <c r="W16" s="139">
        <f t="shared" si="0"/>
        <v>-704.9</v>
      </c>
      <c r="X16" s="106"/>
      <c r="Y16" s="30"/>
      <c r="Z16" s="90"/>
      <c r="AA16" s="30"/>
      <c r="AB16" s="67"/>
      <c r="AC16" s="67"/>
      <c r="AD16" s="67"/>
      <c r="AE16" s="27"/>
      <c r="AF16" s="27"/>
      <c r="AG16" s="27"/>
      <c r="AH16" s="27"/>
      <c r="AI16" s="27"/>
      <c r="AJ16" s="27"/>
      <c r="AK16" s="27"/>
      <c r="AL16" s="27">
        <v>-704.9</v>
      </c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27"/>
      <c r="BS16" s="27"/>
      <c r="BT16" s="27"/>
      <c r="BU16" s="27"/>
      <c r="BV16" s="27"/>
      <c r="BW16" s="27"/>
      <c r="BX16" s="27"/>
      <c r="BY16" s="27"/>
      <c r="BZ16" s="27"/>
      <c r="CA16" s="178"/>
      <c r="CB16" s="83"/>
      <c r="CC16" s="83"/>
      <c r="CD16" s="83"/>
      <c r="CE16" s="64"/>
      <c r="CF16" s="64"/>
      <c r="CG16" s="64"/>
      <c r="CH16" s="64"/>
      <c r="CI16" s="63"/>
    </row>
    <row r="17" spans="1:87" x14ac:dyDescent="0.2">
      <c r="A17" s="73">
        <v>8</v>
      </c>
      <c r="B17" s="90">
        <v>42136</v>
      </c>
      <c r="C17" s="175" t="s">
        <v>194</v>
      </c>
      <c r="D17" s="176" t="s">
        <v>195</v>
      </c>
      <c r="E17" s="177"/>
      <c r="F17" s="414">
        <v>1174</v>
      </c>
      <c r="G17" s="178"/>
      <c r="H17" s="178">
        <v>751.65</v>
      </c>
      <c r="I17" s="178"/>
      <c r="J17" s="179">
        <v>42156</v>
      </c>
      <c r="K17" s="174" t="s">
        <v>217</v>
      </c>
      <c r="L17" s="435"/>
      <c r="M17" s="436">
        <v>751.65</v>
      </c>
      <c r="N17" s="433">
        <f t="shared" si="2"/>
        <v>18544.289999999997</v>
      </c>
      <c r="O17" s="278"/>
      <c r="P17" s="300"/>
      <c r="Q17" s="265">
        <f t="shared" si="3"/>
        <v>35499.360000000001</v>
      </c>
      <c r="R17" s="271"/>
      <c r="S17" s="271">
        <f t="shared" si="4"/>
        <v>12253.4</v>
      </c>
      <c r="T17" s="292"/>
      <c r="U17" s="291">
        <f t="shared" si="5"/>
        <v>31094.44</v>
      </c>
      <c r="V17" s="22">
        <f t="shared" si="1"/>
        <v>97391.489999999991</v>
      </c>
      <c r="W17" s="139">
        <f t="shared" si="0"/>
        <v>-751.65</v>
      </c>
      <c r="X17" s="106"/>
      <c r="Y17" s="30"/>
      <c r="Z17" s="90"/>
      <c r="AA17" s="30"/>
      <c r="AB17" s="186"/>
      <c r="AC17" s="67"/>
      <c r="AD17" s="67"/>
      <c r="AE17" s="27">
        <v>-751.65</v>
      </c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27"/>
      <c r="BS17" s="27"/>
      <c r="BT17" s="27"/>
      <c r="BU17" s="27"/>
      <c r="BV17" s="27"/>
      <c r="BW17" s="27"/>
      <c r="BX17" s="27"/>
      <c r="BY17" s="27"/>
      <c r="BZ17" s="27"/>
      <c r="CA17" s="178"/>
      <c r="CB17" s="83"/>
      <c r="CC17" s="83"/>
      <c r="CD17" s="83"/>
      <c r="CE17" s="64"/>
      <c r="CF17" s="64"/>
      <c r="CG17" s="64"/>
      <c r="CH17" s="64"/>
      <c r="CI17" s="63"/>
    </row>
    <row r="18" spans="1:87" x14ac:dyDescent="0.2">
      <c r="A18" s="73">
        <v>9</v>
      </c>
      <c r="B18" s="90">
        <v>42136</v>
      </c>
      <c r="C18" s="175" t="s">
        <v>194</v>
      </c>
      <c r="D18" s="176" t="s">
        <v>196</v>
      </c>
      <c r="E18" s="177"/>
      <c r="F18" s="414">
        <v>1175</v>
      </c>
      <c r="G18" s="178"/>
      <c r="H18" s="178">
        <v>93.61</v>
      </c>
      <c r="I18" s="178"/>
      <c r="J18" s="179">
        <v>42156</v>
      </c>
      <c r="K18" s="174" t="s">
        <v>217</v>
      </c>
      <c r="L18" s="435"/>
      <c r="M18" s="436">
        <v>93.61</v>
      </c>
      <c r="N18" s="433">
        <f t="shared" si="2"/>
        <v>18450.679999999997</v>
      </c>
      <c r="O18" s="278"/>
      <c r="P18" s="300"/>
      <c r="Q18" s="265">
        <f t="shared" si="3"/>
        <v>35499.360000000001</v>
      </c>
      <c r="R18" s="271"/>
      <c r="S18" s="271">
        <f t="shared" si="4"/>
        <v>12253.4</v>
      </c>
      <c r="T18" s="292"/>
      <c r="U18" s="291">
        <f t="shared" si="5"/>
        <v>31094.44</v>
      </c>
      <c r="V18" s="22">
        <f t="shared" si="1"/>
        <v>97297.87999999999</v>
      </c>
      <c r="W18" s="139">
        <f t="shared" si="0"/>
        <v>-93.61</v>
      </c>
      <c r="X18" s="106"/>
      <c r="Y18" s="30"/>
      <c r="Z18" s="90"/>
      <c r="AA18" s="30"/>
      <c r="AC18" s="67"/>
      <c r="AD18" s="67"/>
      <c r="AE18" s="27"/>
      <c r="AF18" s="27"/>
      <c r="AG18" s="27"/>
      <c r="AH18" s="27"/>
      <c r="AI18" s="27"/>
      <c r="AJ18" s="27"/>
      <c r="AK18" s="27"/>
      <c r="AL18" s="27"/>
      <c r="AM18" s="27">
        <v>-4.41</v>
      </c>
      <c r="AN18" s="27">
        <v>-33.11</v>
      </c>
      <c r="AO18" s="27">
        <v>-56.09</v>
      </c>
      <c r="AP18" s="27"/>
      <c r="AQ18" s="27"/>
      <c r="AR18" s="27"/>
      <c r="AS18" s="27"/>
      <c r="AT18" s="27"/>
      <c r="AU18" s="27"/>
      <c r="AV18" s="27"/>
      <c r="AW18" s="27"/>
      <c r="BM18" s="70"/>
      <c r="BN18" s="70"/>
      <c r="BO18" s="70"/>
      <c r="BP18" s="70"/>
      <c r="BQ18" s="70"/>
      <c r="BR18" s="27"/>
      <c r="BS18" s="27"/>
      <c r="BT18" s="27"/>
      <c r="BU18" s="27"/>
      <c r="BV18" s="27"/>
      <c r="BW18" s="27"/>
      <c r="BX18" s="27"/>
      <c r="BY18" s="27"/>
      <c r="BZ18" s="27"/>
      <c r="CA18" s="178"/>
      <c r="CB18" s="83"/>
      <c r="CC18" s="83"/>
      <c r="CD18" s="83"/>
      <c r="CE18" s="64"/>
      <c r="CF18" s="64"/>
      <c r="CG18" s="64"/>
      <c r="CH18" s="64"/>
      <c r="CI18" s="63"/>
    </row>
    <row r="19" spans="1:87" x14ac:dyDescent="0.2">
      <c r="A19" s="73">
        <v>10</v>
      </c>
      <c r="B19" s="90">
        <v>42136</v>
      </c>
      <c r="C19" s="175" t="s">
        <v>197</v>
      </c>
      <c r="D19" s="176" t="s">
        <v>198</v>
      </c>
      <c r="E19" s="177"/>
      <c r="F19" s="414">
        <v>1176</v>
      </c>
      <c r="G19" s="178"/>
      <c r="H19" s="178">
        <v>513.44000000000005</v>
      </c>
      <c r="I19" s="178"/>
      <c r="J19" s="179">
        <v>42185</v>
      </c>
      <c r="K19" s="174" t="s">
        <v>220</v>
      </c>
      <c r="L19" s="437"/>
      <c r="M19" s="436">
        <v>513.44000000000005</v>
      </c>
      <c r="N19" s="433">
        <f t="shared" si="2"/>
        <v>17937.239999999998</v>
      </c>
      <c r="O19" s="279"/>
      <c r="P19" s="300"/>
      <c r="Q19" s="265">
        <f t="shared" si="3"/>
        <v>35499.360000000001</v>
      </c>
      <c r="R19" s="271"/>
      <c r="S19" s="271">
        <f t="shared" si="4"/>
        <v>12253.4</v>
      </c>
      <c r="T19" s="292"/>
      <c r="U19" s="291">
        <f t="shared" si="5"/>
        <v>31094.44</v>
      </c>
      <c r="V19" s="22">
        <f t="shared" si="1"/>
        <v>96784.44</v>
      </c>
      <c r="W19" s="139">
        <f t="shared" si="0"/>
        <v>-513.43999999999994</v>
      </c>
      <c r="X19" s="106"/>
      <c r="Y19" s="30"/>
      <c r="Z19" s="90"/>
      <c r="AA19" s="30"/>
      <c r="AB19" s="67"/>
      <c r="AC19" s="67"/>
      <c r="AD19" s="6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>
        <v>-40</v>
      </c>
      <c r="AY19" s="27">
        <v>-47.09</v>
      </c>
      <c r="AZ19" s="27">
        <v>-81.3</v>
      </c>
      <c r="BA19" s="27"/>
      <c r="BB19" s="70">
        <v>-86.35</v>
      </c>
      <c r="BC19" s="70"/>
      <c r="BD19" s="70">
        <v>-94.1</v>
      </c>
      <c r="BE19" s="70"/>
      <c r="BF19" s="70"/>
      <c r="BG19" s="70"/>
      <c r="BH19" s="70">
        <v>-18.260000000000002</v>
      </c>
      <c r="BI19" s="70"/>
      <c r="BJ19" s="70"/>
      <c r="BK19" s="70"/>
      <c r="BL19" s="70"/>
      <c r="BM19" s="70">
        <v>-146.34</v>
      </c>
      <c r="BN19" s="70"/>
      <c r="BO19" s="70"/>
      <c r="BP19" s="70"/>
      <c r="BQ19" s="70"/>
      <c r="BR19" s="27"/>
      <c r="BS19" s="27"/>
      <c r="BT19" s="27"/>
      <c r="BU19" s="27"/>
      <c r="BV19" s="27"/>
      <c r="BW19" s="27"/>
      <c r="BX19" s="27"/>
      <c r="BY19" s="27"/>
      <c r="BZ19" s="27"/>
      <c r="CA19" s="178"/>
      <c r="CB19" s="83"/>
      <c r="CC19" s="83"/>
      <c r="CD19" s="83"/>
      <c r="CE19" s="64"/>
      <c r="CF19" s="64"/>
      <c r="CG19" s="64"/>
      <c r="CH19" s="64"/>
      <c r="CI19" s="63"/>
    </row>
    <row r="20" spans="1:87" x14ac:dyDescent="0.2">
      <c r="A20" s="73">
        <v>11</v>
      </c>
      <c r="B20" s="90">
        <v>42157</v>
      </c>
      <c r="C20" s="175" t="s">
        <v>197</v>
      </c>
      <c r="D20" s="176" t="s">
        <v>257</v>
      </c>
      <c r="E20" s="177"/>
      <c r="F20" s="414">
        <v>1177</v>
      </c>
      <c r="G20" s="178"/>
      <c r="H20" s="178">
        <v>528.44000000000005</v>
      </c>
      <c r="I20" s="178"/>
      <c r="J20" s="179">
        <v>42185</v>
      </c>
      <c r="K20" s="174" t="s">
        <v>220</v>
      </c>
      <c r="L20" s="437"/>
      <c r="M20" s="436">
        <v>528.44000000000005</v>
      </c>
      <c r="N20" s="433">
        <f t="shared" si="2"/>
        <v>17408.8</v>
      </c>
      <c r="O20" s="279"/>
      <c r="P20" s="300"/>
      <c r="Q20" s="265">
        <f t="shared" si="3"/>
        <v>35499.360000000001</v>
      </c>
      <c r="R20" s="271"/>
      <c r="S20" s="271">
        <f t="shared" si="4"/>
        <v>12253.4</v>
      </c>
      <c r="T20" s="292"/>
      <c r="U20" s="291">
        <f t="shared" si="5"/>
        <v>31094.44</v>
      </c>
      <c r="V20" s="22">
        <f t="shared" si="1"/>
        <v>96256</v>
      </c>
      <c r="W20" s="139">
        <f t="shared" si="0"/>
        <v>-528.44000000000005</v>
      </c>
      <c r="X20" s="106"/>
      <c r="Y20" s="30"/>
      <c r="Z20" s="90"/>
      <c r="AA20" s="30"/>
      <c r="AB20" s="67"/>
      <c r="AC20" s="67"/>
      <c r="AD20" s="6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>
        <v>-60</v>
      </c>
      <c r="AR20" s="27"/>
      <c r="AS20" s="27"/>
      <c r="AT20" s="27"/>
      <c r="AU20" s="27"/>
      <c r="AV20" s="27"/>
      <c r="AW20" s="27"/>
      <c r="AX20" s="27">
        <v>-40</v>
      </c>
      <c r="AY20" s="27">
        <v>-47.09</v>
      </c>
      <c r="AZ20" s="27">
        <v>-81.3</v>
      </c>
      <c r="BA20" s="27"/>
      <c r="BB20" s="70">
        <v>-86.35</v>
      </c>
      <c r="BC20" s="70"/>
      <c r="BD20" s="70">
        <v>-94.1</v>
      </c>
      <c r="BE20" s="70"/>
      <c r="BF20" s="70"/>
      <c r="BG20" s="70"/>
      <c r="BH20" s="70">
        <v>-18.260000000000002</v>
      </c>
      <c r="BI20" s="70"/>
      <c r="BJ20" s="70"/>
      <c r="BK20" s="70"/>
      <c r="BL20" s="70"/>
      <c r="BM20" s="70">
        <v>-101.34</v>
      </c>
      <c r="BN20" s="70"/>
      <c r="BO20" s="70"/>
      <c r="BP20" s="70"/>
      <c r="BQ20" s="70"/>
      <c r="BR20" s="27"/>
      <c r="BS20" s="27"/>
      <c r="BT20" s="27"/>
      <c r="BU20" s="27"/>
      <c r="BV20" s="27"/>
      <c r="BW20" s="27"/>
      <c r="BX20" s="27"/>
      <c r="BY20" s="27"/>
      <c r="BZ20" s="27"/>
      <c r="CA20" s="178"/>
      <c r="CB20" s="83"/>
      <c r="CC20" s="83"/>
      <c r="CD20" s="83"/>
      <c r="CE20" s="64"/>
      <c r="CF20" s="64"/>
      <c r="CG20" s="64"/>
      <c r="CH20" s="64"/>
      <c r="CI20" s="63"/>
    </row>
    <row r="21" spans="1:87" x14ac:dyDescent="0.2">
      <c r="A21" s="73">
        <v>12</v>
      </c>
      <c r="B21" s="90">
        <v>42157</v>
      </c>
      <c r="C21" s="175" t="s">
        <v>199</v>
      </c>
      <c r="D21" s="176" t="s">
        <v>200</v>
      </c>
      <c r="E21" s="177"/>
      <c r="F21" s="414">
        <v>1178</v>
      </c>
      <c r="G21" s="178"/>
      <c r="H21" s="178">
        <v>96</v>
      </c>
      <c r="I21" s="178"/>
      <c r="J21" s="179">
        <v>42185</v>
      </c>
      <c r="K21" s="174" t="s">
        <v>220</v>
      </c>
      <c r="L21" s="435"/>
      <c r="M21" s="436">
        <v>96</v>
      </c>
      <c r="N21" s="433">
        <f t="shared" si="2"/>
        <v>17312.8</v>
      </c>
      <c r="O21" s="278"/>
      <c r="P21" s="300"/>
      <c r="Q21" s="265">
        <f t="shared" si="3"/>
        <v>35499.360000000001</v>
      </c>
      <c r="R21" s="271"/>
      <c r="S21" s="271">
        <f t="shared" si="4"/>
        <v>12253.4</v>
      </c>
      <c r="T21" s="292"/>
      <c r="U21" s="291">
        <f t="shared" si="5"/>
        <v>31094.44</v>
      </c>
      <c r="V21" s="22">
        <f t="shared" si="1"/>
        <v>96160</v>
      </c>
      <c r="W21" s="139">
        <f t="shared" si="0"/>
        <v>-96</v>
      </c>
      <c r="X21" s="106"/>
      <c r="Y21" s="30"/>
      <c r="Z21" s="90" t="s">
        <v>201</v>
      </c>
      <c r="AA21" s="30">
        <v>-16</v>
      </c>
      <c r="AB21" s="67" t="s">
        <v>204</v>
      </c>
      <c r="AC21" s="67" t="s">
        <v>199</v>
      </c>
      <c r="AD21" s="67" t="s">
        <v>200</v>
      </c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>
        <v>-80</v>
      </c>
      <c r="BM21" s="70"/>
      <c r="BN21" s="70"/>
      <c r="BO21" s="70"/>
      <c r="BP21" s="70"/>
      <c r="BQ21" s="70"/>
      <c r="BR21" s="27"/>
      <c r="BS21" s="27"/>
      <c r="BT21" s="27"/>
      <c r="BU21" s="27"/>
      <c r="BV21" s="27"/>
      <c r="BW21" s="27"/>
      <c r="BX21" s="27"/>
      <c r="BY21" s="27"/>
      <c r="BZ21" s="27"/>
      <c r="CA21" s="178"/>
      <c r="CB21" s="83"/>
      <c r="CC21" s="83"/>
      <c r="CD21" s="83"/>
      <c r="CE21" s="64"/>
      <c r="CF21" s="64"/>
      <c r="CG21" s="64"/>
      <c r="CH21" s="64"/>
      <c r="CI21" s="63"/>
    </row>
    <row r="22" spans="1:87" ht="12.75" customHeight="1" x14ac:dyDescent="0.2">
      <c r="A22" s="73">
        <v>13</v>
      </c>
      <c r="B22" s="90">
        <v>42157</v>
      </c>
      <c r="C22" s="175" t="s">
        <v>205</v>
      </c>
      <c r="D22" s="176" t="s">
        <v>206</v>
      </c>
      <c r="E22" s="177"/>
      <c r="F22" s="414">
        <v>1179</v>
      </c>
      <c r="G22" s="178"/>
      <c r="H22" s="178">
        <v>6384</v>
      </c>
      <c r="I22" s="178"/>
      <c r="J22" s="179">
        <v>42185</v>
      </c>
      <c r="K22" s="174" t="s">
        <v>220</v>
      </c>
      <c r="L22" s="435"/>
      <c r="M22" s="436">
        <v>6384</v>
      </c>
      <c r="N22" s="433">
        <f t="shared" si="2"/>
        <v>10928.8</v>
      </c>
      <c r="O22" s="278"/>
      <c r="P22" s="300"/>
      <c r="Q22" s="265">
        <f t="shared" si="3"/>
        <v>35499.360000000001</v>
      </c>
      <c r="R22" s="271"/>
      <c r="S22" s="271">
        <f t="shared" si="4"/>
        <v>12253.4</v>
      </c>
      <c r="T22" s="292"/>
      <c r="U22" s="291">
        <f t="shared" si="5"/>
        <v>31094.44</v>
      </c>
      <c r="V22" s="22">
        <f t="shared" si="1"/>
        <v>89776</v>
      </c>
      <c r="W22" s="139">
        <f t="shared" si="0"/>
        <v>-6384</v>
      </c>
      <c r="X22" s="106"/>
      <c r="Y22" s="30"/>
      <c r="Z22" s="90" t="s">
        <v>207</v>
      </c>
      <c r="AA22" s="30">
        <v>-1064</v>
      </c>
      <c r="AB22" s="67" t="s">
        <v>208</v>
      </c>
      <c r="AC22" s="67" t="s">
        <v>209</v>
      </c>
      <c r="AD22" s="67" t="s">
        <v>210</v>
      </c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27"/>
      <c r="BS22" s="27"/>
      <c r="BT22" s="27"/>
      <c r="BU22" s="27"/>
      <c r="BV22" s="27"/>
      <c r="BW22" s="27"/>
      <c r="BX22" s="27"/>
      <c r="BY22" s="27"/>
      <c r="BZ22" s="27"/>
      <c r="CA22" s="178"/>
      <c r="CB22" s="83"/>
      <c r="CC22" s="83">
        <v>-5320</v>
      </c>
      <c r="CD22" s="83"/>
      <c r="CE22" s="64"/>
      <c r="CF22" s="64"/>
      <c r="CG22" s="64"/>
      <c r="CH22" s="64"/>
      <c r="CI22" s="63"/>
    </row>
    <row r="23" spans="1:87" x14ac:dyDescent="0.2">
      <c r="A23" s="73">
        <v>14</v>
      </c>
      <c r="B23" s="90">
        <v>42157</v>
      </c>
      <c r="C23" s="175" t="s">
        <v>211</v>
      </c>
      <c r="D23" s="176" t="s">
        <v>212</v>
      </c>
      <c r="E23" s="177"/>
      <c r="F23" s="414">
        <v>1180</v>
      </c>
      <c r="G23" s="184"/>
      <c r="H23" s="178">
        <v>192</v>
      </c>
      <c r="I23" s="178"/>
      <c r="J23" s="179">
        <v>42185</v>
      </c>
      <c r="K23" s="174" t="s">
        <v>220</v>
      </c>
      <c r="L23" s="435"/>
      <c r="M23" s="436">
        <v>192</v>
      </c>
      <c r="N23" s="433">
        <f t="shared" si="2"/>
        <v>10736.8</v>
      </c>
      <c r="O23" s="278"/>
      <c r="P23" s="300"/>
      <c r="Q23" s="265">
        <f t="shared" si="3"/>
        <v>35499.360000000001</v>
      </c>
      <c r="R23" s="271"/>
      <c r="S23" s="271">
        <f t="shared" si="4"/>
        <v>12253.4</v>
      </c>
      <c r="T23" s="292"/>
      <c r="U23" s="291">
        <f t="shared" si="5"/>
        <v>31094.44</v>
      </c>
      <c r="V23" s="22">
        <f t="shared" si="1"/>
        <v>89584</v>
      </c>
      <c r="W23" s="139">
        <f t="shared" si="0"/>
        <v>-192</v>
      </c>
      <c r="X23" s="106"/>
      <c r="Y23" s="30"/>
      <c r="Z23" s="90" t="s">
        <v>213</v>
      </c>
      <c r="AA23" s="30">
        <v>-32</v>
      </c>
      <c r="AB23" s="67" t="s">
        <v>214</v>
      </c>
      <c r="AC23" s="67" t="s">
        <v>211</v>
      </c>
      <c r="AD23" s="67" t="s">
        <v>215</v>
      </c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27"/>
      <c r="BS23" s="27"/>
      <c r="BT23" s="70"/>
      <c r="BU23" s="70"/>
      <c r="BV23" s="70"/>
      <c r="BW23" s="70"/>
      <c r="BX23" s="70"/>
      <c r="BY23" s="70"/>
      <c r="BZ23" s="70"/>
      <c r="CA23" s="83"/>
      <c r="CB23" s="83"/>
      <c r="CC23" s="83">
        <v>-160</v>
      </c>
      <c r="CD23" s="83"/>
      <c r="CE23" s="64"/>
      <c r="CF23" s="64"/>
      <c r="CG23" s="64"/>
      <c r="CH23" s="64"/>
      <c r="CI23" s="63"/>
    </row>
    <row r="24" spans="1:87" x14ac:dyDescent="0.2">
      <c r="A24" s="26">
        <v>15</v>
      </c>
      <c r="B24" s="90">
        <v>42157</v>
      </c>
      <c r="C24" s="175" t="s">
        <v>194</v>
      </c>
      <c r="D24" s="176" t="s">
        <v>216</v>
      </c>
      <c r="E24" s="175"/>
      <c r="F24" s="414">
        <v>1181</v>
      </c>
      <c r="G24" s="178"/>
      <c r="H24" s="178">
        <v>751.45</v>
      </c>
      <c r="I24" s="178"/>
      <c r="J24" s="179">
        <v>42185</v>
      </c>
      <c r="K24" s="174" t="s">
        <v>220</v>
      </c>
      <c r="L24" s="435"/>
      <c r="M24" s="436">
        <v>751.45</v>
      </c>
      <c r="N24" s="433">
        <f t="shared" si="2"/>
        <v>9985.3499999999985</v>
      </c>
      <c r="O24" s="278"/>
      <c r="P24" s="300"/>
      <c r="Q24" s="265">
        <f t="shared" si="3"/>
        <v>35499.360000000001</v>
      </c>
      <c r="R24" s="271"/>
      <c r="S24" s="271">
        <f t="shared" si="4"/>
        <v>12253.4</v>
      </c>
      <c r="T24" s="292"/>
      <c r="U24" s="291">
        <f t="shared" si="5"/>
        <v>31094.44</v>
      </c>
      <c r="V24" s="22">
        <f t="shared" si="1"/>
        <v>88832.55</v>
      </c>
      <c r="W24" s="139">
        <f t="shared" si="0"/>
        <v>-751.45</v>
      </c>
      <c r="X24" s="106"/>
      <c r="Y24" s="30"/>
      <c r="Z24" s="90"/>
      <c r="AA24" s="30"/>
      <c r="AB24" s="67"/>
      <c r="AC24" s="67"/>
      <c r="AD24" s="67"/>
      <c r="AE24" s="27">
        <v>-751.45</v>
      </c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415"/>
      <c r="AY24" s="415"/>
      <c r="AZ24" s="415"/>
      <c r="BA24" s="415"/>
      <c r="BB24" s="415"/>
      <c r="BC24" s="415"/>
      <c r="BD24" s="415"/>
      <c r="BE24" s="415"/>
      <c r="BF24" s="415"/>
      <c r="BG24" s="415"/>
      <c r="BH24" s="415"/>
      <c r="BI24" s="415"/>
      <c r="BJ24" s="415"/>
      <c r="BK24" s="415"/>
      <c r="BL24" s="415"/>
      <c r="BM24" s="70"/>
      <c r="BN24" s="70"/>
      <c r="BO24" s="70"/>
      <c r="BP24" s="70"/>
      <c r="BQ24" s="70"/>
      <c r="BR24" s="27"/>
      <c r="BS24" s="27"/>
      <c r="BT24" s="70"/>
      <c r="BU24" s="70"/>
      <c r="BV24" s="70"/>
      <c r="BW24" s="70"/>
      <c r="BX24" s="70"/>
      <c r="BY24" s="70"/>
      <c r="BZ24" s="70"/>
      <c r="CA24" s="83"/>
      <c r="CB24" s="83"/>
      <c r="CC24" s="83"/>
      <c r="CD24" s="83"/>
      <c r="CE24" s="64"/>
      <c r="CF24" s="64"/>
      <c r="CG24" s="64"/>
      <c r="CH24" s="64"/>
      <c r="CI24" s="63"/>
    </row>
    <row r="25" spans="1:87" x14ac:dyDescent="0.2">
      <c r="A25" s="73">
        <v>16</v>
      </c>
      <c r="B25" s="90">
        <v>42157</v>
      </c>
      <c r="C25" s="175" t="s">
        <v>194</v>
      </c>
      <c r="D25" s="176" t="s">
        <v>218</v>
      </c>
      <c r="E25" s="177"/>
      <c r="F25" s="414">
        <v>1182</v>
      </c>
      <c r="G25" s="178"/>
      <c r="H25" s="178">
        <v>292.77999999999997</v>
      </c>
      <c r="I25" s="178"/>
      <c r="J25" s="179">
        <v>42185</v>
      </c>
      <c r="K25" s="174" t="s">
        <v>220</v>
      </c>
      <c r="L25" s="435"/>
      <c r="M25" s="436">
        <v>292.77999999999997</v>
      </c>
      <c r="N25" s="433">
        <f t="shared" si="2"/>
        <v>9692.5699999999979</v>
      </c>
      <c r="O25" s="278"/>
      <c r="P25" s="300"/>
      <c r="Q25" s="265">
        <f t="shared" si="3"/>
        <v>35499.360000000001</v>
      </c>
      <c r="R25" s="271"/>
      <c r="S25" s="271">
        <f t="shared" si="4"/>
        <v>12253.4</v>
      </c>
      <c r="T25" s="292"/>
      <c r="U25" s="291">
        <f t="shared" si="5"/>
        <v>31094.44</v>
      </c>
      <c r="V25" s="22">
        <f t="shared" si="1"/>
        <v>88539.77</v>
      </c>
      <c r="W25" s="139">
        <f t="shared" si="0"/>
        <v>-292.77999999999997</v>
      </c>
      <c r="X25" s="106"/>
      <c r="Y25" s="30"/>
      <c r="Z25" s="90"/>
      <c r="AA25" s="30"/>
      <c r="AB25" s="67"/>
      <c r="AC25" s="67"/>
      <c r="AD25" s="67"/>
      <c r="AE25" s="27"/>
      <c r="AF25" s="27">
        <v>-200</v>
      </c>
      <c r="AG25" s="27"/>
      <c r="AH25" s="27"/>
      <c r="AI25" s="27"/>
      <c r="AJ25" s="27"/>
      <c r="AK25" s="27"/>
      <c r="AL25" s="27"/>
      <c r="AM25" s="27">
        <v>-13.07</v>
      </c>
      <c r="AN25" s="27">
        <v>-28.38</v>
      </c>
      <c r="AO25" s="27">
        <v>-51.33</v>
      </c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27"/>
      <c r="BS25" s="27"/>
      <c r="BT25" s="70"/>
      <c r="BU25" s="70"/>
      <c r="BV25" s="70"/>
      <c r="BW25" s="70"/>
      <c r="BX25" s="70"/>
      <c r="BY25" s="70"/>
      <c r="BZ25" s="70"/>
      <c r="CA25" s="83"/>
      <c r="CB25" s="83"/>
      <c r="CC25" s="83"/>
      <c r="CD25" s="83"/>
      <c r="CE25" s="64"/>
      <c r="CF25" s="64"/>
      <c r="CG25" s="64"/>
      <c r="CH25" s="64"/>
      <c r="CI25" s="63"/>
    </row>
    <row r="26" spans="1:87" x14ac:dyDescent="0.2">
      <c r="A26" s="73">
        <v>17</v>
      </c>
      <c r="B26" s="90">
        <v>42188</v>
      </c>
      <c r="C26" s="175" t="s">
        <v>219</v>
      </c>
      <c r="D26" s="176" t="s">
        <v>177</v>
      </c>
      <c r="E26" s="177"/>
      <c r="F26" s="414" t="s">
        <v>309</v>
      </c>
      <c r="G26" s="178">
        <v>73.680000000000007</v>
      </c>
      <c r="H26" s="178"/>
      <c r="I26" s="178"/>
      <c r="J26" s="179">
        <v>42184</v>
      </c>
      <c r="K26" s="174" t="s">
        <v>191</v>
      </c>
      <c r="L26" s="435"/>
      <c r="M26" s="436"/>
      <c r="N26" s="433">
        <f t="shared" si="2"/>
        <v>9692.5699999999979</v>
      </c>
      <c r="O26" s="278"/>
      <c r="P26" s="300"/>
      <c r="Q26" s="265">
        <f t="shared" si="3"/>
        <v>35499.360000000001</v>
      </c>
      <c r="R26" s="271"/>
      <c r="S26" s="271">
        <f t="shared" si="4"/>
        <v>12253.4</v>
      </c>
      <c r="T26" s="292">
        <v>73.680000000000007</v>
      </c>
      <c r="U26" s="291">
        <f t="shared" si="5"/>
        <v>31168.12</v>
      </c>
      <c r="V26" s="22">
        <f t="shared" si="1"/>
        <v>88613.45</v>
      </c>
      <c r="W26" s="139">
        <f t="shared" si="0"/>
        <v>73.680000000000007</v>
      </c>
      <c r="X26" s="106"/>
      <c r="Y26" s="30"/>
      <c r="Z26" s="90"/>
      <c r="AA26" s="30"/>
      <c r="AB26" s="67"/>
      <c r="AC26" s="67"/>
      <c r="AD26" s="6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>
        <v>73.680000000000007</v>
      </c>
      <c r="AX26" s="27"/>
      <c r="AY26" s="70"/>
      <c r="AZ26" s="70"/>
      <c r="BA26" s="70"/>
      <c r="BB26" s="70"/>
      <c r="BD26" s="70"/>
      <c r="BE26" s="70"/>
      <c r="BF26" s="70"/>
      <c r="BG26" s="70"/>
      <c r="BI26" s="70"/>
      <c r="BJ26" s="70"/>
      <c r="BK26" s="70"/>
      <c r="BL26" s="70"/>
      <c r="BM26" s="70"/>
      <c r="BN26" s="70"/>
      <c r="BO26" s="70"/>
      <c r="BP26" s="70"/>
      <c r="BQ26" s="70"/>
      <c r="BR26" s="27"/>
      <c r="BS26" s="27"/>
      <c r="BT26" s="70"/>
      <c r="BU26" s="70"/>
      <c r="BV26" s="70"/>
      <c r="BW26" s="70"/>
      <c r="BX26" s="70"/>
      <c r="BY26" s="70"/>
      <c r="BZ26" s="70"/>
      <c r="CA26" s="83"/>
      <c r="CB26" s="83"/>
      <c r="CC26" s="83"/>
      <c r="CD26" s="83"/>
      <c r="CE26" s="70"/>
      <c r="CF26" s="70"/>
      <c r="CG26" s="70"/>
      <c r="CH26" s="70"/>
    </row>
    <row r="27" spans="1:87" x14ac:dyDescent="0.2">
      <c r="A27" s="73">
        <v>18</v>
      </c>
      <c r="B27" s="90">
        <v>42191</v>
      </c>
      <c r="C27" s="175" t="s">
        <v>176</v>
      </c>
      <c r="D27" s="176" t="s">
        <v>177</v>
      </c>
      <c r="E27" s="177"/>
      <c r="F27" s="414" t="s">
        <v>309</v>
      </c>
      <c r="G27" s="178">
        <v>7.56</v>
      </c>
      <c r="H27" s="178"/>
      <c r="I27" s="178"/>
      <c r="J27" s="179">
        <v>42186</v>
      </c>
      <c r="K27" s="174">
        <v>36</v>
      </c>
      <c r="L27" s="435"/>
      <c r="M27" s="436"/>
      <c r="N27" s="433">
        <f t="shared" si="2"/>
        <v>9692.5699999999979</v>
      </c>
      <c r="O27" s="278">
        <v>7.56</v>
      </c>
      <c r="P27" s="300"/>
      <c r="Q27" s="265">
        <f t="shared" si="3"/>
        <v>35506.92</v>
      </c>
      <c r="R27" s="271"/>
      <c r="S27" s="271">
        <f t="shared" si="4"/>
        <v>12253.4</v>
      </c>
      <c r="T27" s="292"/>
      <c r="U27" s="291">
        <f t="shared" si="5"/>
        <v>31168.12</v>
      </c>
      <c r="V27" s="22">
        <f t="shared" si="1"/>
        <v>88621.01</v>
      </c>
      <c r="W27" s="139">
        <f t="shared" si="0"/>
        <v>7.56</v>
      </c>
      <c r="X27" s="106"/>
      <c r="Y27" s="30"/>
      <c r="Z27" s="90"/>
      <c r="AA27" s="30"/>
      <c r="AB27" s="67"/>
      <c r="AC27" s="67"/>
      <c r="AD27" s="6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>
        <v>7.56</v>
      </c>
      <c r="AX27" s="27"/>
      <c r="AY27" s="27"/>
      <c r="AZ27" s="27"/>
      <c r="BA27" s="27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27"/>
      <c r="BS27" s="27"/>
      <c r="BT27" s="70"/>
      <c r="BU27" s="70"/>
      <c r="BV27" s="70"/>
      <c r="BW27" s="70"/>
      <c r="BX27" s="70"/>
      <c r="BY27" s="70"/>
      <c r="BZ27" s="70"/>
      <c r="CA27" s="83"/>
      <c r="CB27" s="83"/>
      <c r="CC27" s="83"/>
      <c r="CD27" s="83"/>
      <c r="CE27" s="70"/>
      <c r="CF27" s="70"/>
      <c r="CG27" s="70"/>
      <c r="CH27" s="70"/>
    </row>
    <row r="28" spans="1:87" x14ac:dyDescent="0.2">
      <c r="A28" s="73">
        <v>18</v>
      </c>
      <c r="B28" s="90">
        <v>42191</v>
      </c>
      <c r="C28" s="175" t="s">
        <v>176</v>
      </c>
      <c r="D28" s="176" t="s">
        <v>177</v>
      </c>
      <c r="E28" s="177"/>
      <c r="F28" s="414" t="s">
        <v>309</v>
      </c>
      <c r="G28" s="178">
        <v>6.2</v>
      </c>
      <c r="H28" s="178"/>
      <c r="I28" s="178"/>
      <c r="J28" s="179">
        <v>42186</v>
      </c>
      <c r="K28" s="174">
        <v>36</v>
      </c>
      <c r="L28" s="435"/>
      <c r="M28" s="436"/>
      <c r="N28" s="433">
        <f t="shared" si="2"/>
        <v>9692.5699999999979</v>
      </c>
      <c r="O28" s="278">
        <v>6.2</v>
      </c>
      <c r="P28" s="300"/>
      <c r="Q28" s="265">
        <f t="shared" si="3"/>
        <v>35513.119999999995</v>
      </c>
      <c r="R28" s="271"/>
      <c r="S28" s="271">
        <f t="shared" si="4"/>
        <v>12253.4</v>
      </c>
      <c r="T28" s="292"/>
      <c r="U28" s="291">
        <f t="shared" si="5"/>
        <v>31168.12</v>
      </c>
      <c r="V28" s="22">
        <f t="shared" si="1"/>
        <v>88627.209999999992</v>
      </c>
      <c r="W28" s="139">
        <f t="shared" si="0"/>
        <v>6.2</v>
      </c>
      <c r="X28" s="106"/>
      <c r="Y28" s="27"/>
      <c r="Z28" s="90"/>
      <c r="AA28" s="27"/>
      <c r="AB28" s="43"/>
      <c r="AC28" s="43"/>
      <c r="AD28" s="43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>
        <v>6.2</v>
      </c>
      <c r="AX28" s="27"/>
      <c r="AY28" s="27"/>
      <c r="AZ28" s="27"/>
      <c r="BA28" s="27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27"/>
      <c r="BS28" s="27"/>
      <c r="BT28" s="70"/>
      <c r="BU28" s="70"/>
      <c r="BV28" s="70"/>
      <c r="BW28" s="70"/>
      <c r="BX28" s="70"/>
      <c r="BY28" s="70"/>
      <c r="BZ28" s="70"/>
      <c r="CA28" s="83"/>
      <c r="CB28" s="83"/>
      <c r="CC28" s="83"/>
      <c r="CD28" s="83"/>
      <c r="CE28" s="70"/>
      <c r="CF28" s="70"/>
      <c r="CG28" s="70"/>
      <c r="CH28" s="70"/>
    </row>
    <row r="29" spans="1:87" x14ac:dyDescent="0.2">
      <c r="A29" s="73">
        <v>19</v>
      </c>
      <c r="B29" s="90">
        <v>42191</v>
      </c>
      <c r="C29" s="175" t="s">
        <v>176</v>
      </c>
      <c r="D29" s="176" t="s">
        <v>177</v>
      </c>
      <c r="E29" s="177"/>
      <c r="F29" s="414" t="s">
        <v>309</v>
      </c>
      <c r="G29" s="178">
        <v>5.7</v>
      </c>
      <c r="H29" s="178"/>
      <c r="I29" s="178"/>
      <c r="J29" s="179">
        <v>42186</v>
      </c>
      <c r="K29" s="174">
        <v>23</v>
      </c>
      <c r="L29" s="435"/>
      <c r="M29" s="436"/>
      <c r="N29" s="433">
        <f t="shared" si="2"/>
        <v>9692.5699999999979</v>
      </c>
      <c r="O29" s="278"/>
      <c r="P29" s="300"/>
      <c r="Q29" s="265">
        <f t="shared" si="3"/>
        <v>35513.119999999995</v>
      </c>
      <c r="R29" s="271">
        <v>5.7</v>
      </c>
      <c r="S29" s="271">
        <f t="shared" si="4"/>
        <v>12259.1</v>
      </c>
      <c r="T29" s="292"/>
      <c r="U29" s="291">
        <f t="shared" si="5"/>
        <v>31168.12</v>
      </c>
      <c r="V29" s="22">
        <f t="shared" si="1"/>
        <v>88632.909999999989</v>
      </c>
      <c r="W29" s="139">
        <f t="shared" si="0"/>
        <v>5.7</v>
      </c>
      <c r="X29" s="106"/>
      <c r="Y29" s="27"/>
      <c r="Z29" s="90"/>
      <c r="AA29" s="27"/>
      <c r="AB29" s="43"/>
      <c r="AC29" s="43"/>
      <c r="AD29" s="43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>
        <v>5.7</v>
      </c>
      <c r="AX29" s="27"/>
      <c r="AY29" s="27"/>
      <c r="AZ29" s="27"/>
      <c r="BA29" s="27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27"/>
      <c r="BS29" s="27"/>
      <c r="BT29" s="70"/>
      <c r="BU29" s="70"/>
      <c r="BV29" s="70"/>
      <c r="BW29" s="70"/>
      <c r="BX29" s="70"/>
      <c r="BY29" s="70"/>
      <c r="BZ29" s="70"/>
      <c r="CA29" s="83"/>
      <c r="CB29" s="83"/>
      <c r="CC29" s="83"/>
      <c r="CD29" s="83"/>
      <c r="CE29" s="70"/>
      <c r="CF29" s="70"/>
      <c r="CG29" s="70"/>
      <c r="CH29" s="70"/>
    </row>
    <row r="30" spans="1:87" x14ac:dyDescent="0.2">
      <c r="A30" s="73">
        <v>20</v>
      </c>
      <c r="B30" s="90">
        <v>42192</v>
      </c>
      <c r="C30" s="175" t="s">
        <v>197</v>
      </c>
      <c r="D30" s="176" t="s">
        <v>221</v>
      </c>
      <c r="E30" s="177"/>
      <c r="F30" s="414">
        <v>1183</v>
      </c>
      <c r="G30" s="178"/>
      <c r="H30" s="178">
        <v>468.44</v>
      </c>
      <c r="I30" s="178"/>
      <c r="J30" s="179">
        <v>42186</v>
      </c>
      <c r="K30" s="174">
        <v>23</v>
      </c>
      <c r="L30" s="435"/>
      <c r="M30" s="436">
        <v>468.44</v>
      </c>
      <c r="N30" s="433">
        <f t="shared" si="2"/>
        <v>9224.1299999999974</v>
      </c>
      <c r="O30" s="278"/>
      <c r="P30" s="300"/>
      <c r="Q30" s="265">
        <f t="shared" si="3"/>
        <v>35513.119999999995</v>
      </c>
      <c r="R30" s="271"/>
      <c r="S30" s="271">
        <f t="shared" si="4"/>
        <v>12259.1</v>
      </c>
      <c r="T30" s="292"/>
      <c r="U30" s="291">
        <f t="shared" si="5"/>
        <v>31168.12</v>
      </c>
      <c r="V30" s="22">
        <f t="shared" si="1"/>
        <v>88164.469999999987</v>
      </c>
      <c r="W30" s="139">
        <f t="shared" si="0"/>
        <v>-468.43999999999994</v>
      </c>
      <c r="X30" s="106"/>
      <c r="Y30" s="27"/>
      <c r="Z30" s="90"/>
      <c r="AA30" s="27"/>
      <c r="AB30" s="43"/>
      <c r="AC30" s="43"/>
      <c r="AD30" s="43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>
        <v>-40</v>
      </c>
      <c r="AY30" s="27">
        <v>-47.09</v>
      </c>
      <c r="AZ30" s="27">
        <v>-81.3</v>
      </c>
      <c r="BA30" s="27"/>
      <c r="BB30" s="70">
        <v>-86.35</v>
      </c>
      <c r="BC30" s="70"/>
      <c r="BD30" s="70">
        <v>-94.1</v>
      </c>
      <c r="BE30" s="70"/>
      <c r="BF30" s="70"/>
      <c r="BG30" s="70"/>
      <c r="BH30" s="70">
        <v>-18.260000000000002</v>
      </c>
      <c r="BI30" s="70"/>
      <c r="BJ30" s="70"/>
      <c r="BK30" s="70"/>
      <c r="BL30" s="70"/>
      <c r="BM30" s="77">
        <v>-101.34</v>
      </c>
      <c r="BN30" s="70"/>
      <c r="BO30" s="70"/>
      <c r="BP30" s="70"/>
      <c r="BQ30" s="70"/>
      <c r="BR30" s="27"/>
      <c r="BS30" s="27"/>
      <c r="BT30" s="70"/>
      <c r="BU30" s="70"/>
      <c r="BV30" s="70"/>
      <c r="BW30" s="70"/>
      <c r="BX30" s="70"/>
      <c r="BY30" s="70"/>
      <c r="BZ30" s="70"/>
      <c r="CA30" s="83"/>
      <c r="CB30" s="83"/>
      <c r="CC30" s="83"/>
      <c r="CD30" s="83"/>
      <c r="CE30" s="70"/>
      <c r="CF30" s="70"/>
      <c r="CG30" s="70"/>
      <c r="CH30" s="70"/>
    </row>
    <row r="31" spans="1:87" x14ac:dyDescent="0.2">
      <c r="A31" s="73">
        <v>21</v>
      </c>
      <c r="B31" s="90">
        <v>42192</v>
      </c>
      <c r="C31" s="175" t="s">
        <v>197</v>
      </c>
      <c r="D31" s="176" t="s">
        <v>222</v>
      </c>
      <c r="E31" s="177"/>
      <c r="F31" s="414">
        <v>1184</v>
      </c>
      <c r="G31" s="178"/>
      <c r="H31" s="178">
        <v>543.73</v>
      </c>
      <c r="I31" s="178"/>
      <c r="J31" s="179">
        <v>42186</v>
      </c>
      <c r="K31" s="174">
        <v>23</v>
      </c>
      <c r="L31" s="435"/>
      <c r="M31" s="436">
        <v>543.73</v>
      </c>
      <c r="N31" s="433">
        <f t="shared" si="2"/>
        <v>8680.3999999999978</v>
      </c>
      <c r="O31" s="278"/>
      <c r="P31" s="300"/>
      <c r="Q31" s="265">
        <f t="shared" si="3"/>
        <v>35513.119999999995</v>
      </c>
      <c r="R31" s="271"/>
      <c r="S31" s="271">
        <f t="shared" si="4"/>
        <v>12259.1</v>
      </c>
      <c r="T31" s="292"/>
      <c r="U31" s="291">
        <f t="shared" si="5"/>
        <v>31168.12</v>
      </c>
      <c r="V31" s="22">
        <f t="shared" si="1"/>
        <v>87620.739999999991</v>
      </c>
      <c r="W31" s="139">
        <f t="shared" si="0"/>
        <v>-543.73</v>
      </c>
      <c r="X31" s="106"/>
      <c r="Y31" s="27"/>
      <c r="Z31" s="90"/>
      <c r="AA31" s="27"/>
      <c r="AB31" s="43"/>
      <c r="AC31" s="43"/>
      <c r="AD31" s="43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>
        <v>-543.73</v>
      </c>
      <c r="BO31" s="70"/>
      <c r="BP31" s="70"/>
      <c r="BQ31" s="70"/>
      <c r="BR31" s="27"/>
      <c r="BS31" s="27"/>
      <c r="BT31" s="70"/>
      <c r="BU31" s="70"/>
      <c r="BV31" s="70"/>
      <c r="BW31" s="70"/>
      <c r="BX31" s="70"/>
      <c r="BY31" s="70"/>
      <c r="BZ31" s="70"/>
      <c r="CA31" s="83"/>
      <c r="CB31" s="83"/>
      <c r="CC31" s="83"/>
      <c r="CD31" s="83"/>
      <c r="CE31" s="70"/>
      <c r="CF31" s="70"/>
      <c r="CG31" s="70"/>
      <c r="CH31" s="70"/>
    </row>
    <row r="32" spans="1:87" x14ac:dyDescent="0.2">
      <c r="A32" s="73">
        <v>22</v>
      </c>
      <c r="B32" s="90">
        <v>42192</v>
      </c>
      <c r="C32" s="175" t="s">
        <v>223</v>
      </c>
      <c r="D32" s="176" t="s">
        <v>224</v>
      </c>
      <c r="E32" s="177"/>
      <c r="F32" s="414">
        <v>1185</v>
      </c>
      <c r="G32" s="178"/>
      <c r="H32" s="178">
        <v>388.8</v>
      </c>
      <c r="I32" s="178"/>
      <c r="J32" s="179">
        <v>42186</v>
      </c>
      <c r="K32" s="174">
        <v>23</v>
      </c>
      <c r="L32" s="435"/>
      <c r="M32" s="436">
        <v>388.8</v>
      </c>
      <c r="N32" s="433">
        <f t="shared" si="2"/>
        <v>8291.5999999999985</v>
      </c>
      <c r="O32" s="278"/>
      <c r="P32" s="300"/>
      <c r="Q32" s="265">
        <f t="shared" si="3"/>
        <v>35513.119999999995</v>
      </c>
      <c r="R32" s="271"/>
      <c r="S32" s="271">
        <f t="shared" si="4"/>
        <v>12259.1</v>
      </c>
      <c r="T32" s="292"/>
      <c r="U32" s="291">
        <f t="shared" si="5"/>
        <v>31168.12</v>
      </c>
      <c r="V32" s="22">
        <f t="shared" si="1"/>
        <v>87231.939999999988</v>
      </c>
      <c r="W32" s="139">
        <f t="shared" si="0"/>
        <v>-388.8</v>
      </c>
      <c r="X32" s="106"/>
      <c r="Y32" s="27"/>
      <c r="Z32" s="90" t="s">
        <v>225</v>
      </c>
      <c r="AA32" s="27">
        <v>-64.8</v>
      </c>
      <c r="AB32" s="43" t="s">
        <v>226</v>
      </c>
      <c r="AC32" s="43" t="s">
        <v>227</v>
      </c>
      <c r="AD32" s="43" t="s">
        <v>224</v>
      </c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>
        <v>-324</v>
      </c>
      <c r="AY32" s="27"/>
      <c r="AZ32" s="27"/>
      <c r="BA32" s="27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27"/>
      <c r="BS32" s="27"/>
      <c r="BT32" s="70"/>
      <c r="BU32" s="70"/>
      <c r="BV32" s="70"/>
      <c r="BW32" s="70"/>
      <c r="BX32" s="70"/>
      <c r="BY32" s="70"/>
      <c r="BZ32" s="70"/>
      <c r="CA32" s="83"/>
      <c r="CB32" s="83"/>
      <c r="CC32" s="83"/>
      <c r="CD32" s="83"/>
      <c r="CE32" s="70"/>
      <c r="CF32" s="70"/>
      <c r="CG32" s="70"/>
      <c r="CH32" s="70"/>
    </row>
    <row r="33" spans="1:86" x14ac:dyDescent="0.2">
      <c r="A33" s="73">
        <v>23</v>
      </c>
      <c r="B33" s="90">
        <v>42192</v>
      </c>
      <c r="C33" s="175" t="s">
        <v>228</v>
      </c>
      <c r="D33" s="176" t="s">
        <v>229</v>
      </c>
      <c r="E33" s="177"/>
      <c r="F33" s="414">
        <v>1186</v>
      </c>
      <c r="G33" s="178"/>
      <c r="H33" s="178">
        <v>100</v>
      </c>
      <c r="I33" s="178"/>
      <c r="J33" s="179">
        <v>42186</v>
      </c>
      <c r="K33" s="174">
        <v>23</v>
      </c>
      <c r="L33" s="435"/>
      <c r="M33" s="436">
        <v>100</v>
      </c>
      <c r="N33" s="433">
        <f t="shared" si="2"/>
        <v>8191.5999999999985</v>
      </c>
      <c r="O33" s="278"/>
      <c r="P33" s="300"/>
      <c r="Q33" s="265">
        <f t="shared" si="3"/>
        <v>35513.119999999995</v>
      </c>
      <c r="R33" s="271"/>
      <c r="S33" s="271">
        <f t="shared" si="4"/>
        <v>12259.1</v>
      </c>
      <c r="T33" s="292"/>
      <c r="U33" s="291">
        <f t="shared" si="5"/>
        <v>31168.12</v>
      </c>
      <c r="V33" s="22">
        <f t="shared" si="1"/>
        <v>87131.939999999988</v>
      </c>
      <c r="W33" s="139">
        <f t="shared" si="0"/>
        <v>-100</v>
      </c>
      <c r="X33" s="106"/>
      <c r="Y33" s="27"/>
      <c r="Z33" s="90"/>
      <c r="AA33" s="27"/>
      <c r="AB33" s="43"/>
      <c r="AC33" s="43"/>
      <c r="AD33" s="43"/>
      <c r="AE33" s="27"/>
      <c r="AF33" s="27"/>
      <c r="AG33" s="27"/>
      <c r="AH33" s="27"/>
      <c r="AI33" s="27"/>
      <c r="AJ33" s="27">
        <v>-100</v>
      </c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27"/>
      <c r="BS33" s="27"/>
      <c r="BT33" s="70"/>
      <c r="BU33" s="70"/>
      <c r="BV33" s="70"/>
      <c r="BW33" s="70"/>
      <c r="BX33" s="70"/>
      <c r="BY33" s="70"/>
      <c r="BZ33" s="70"/>
      <c r="CA33" s="83"/>
      <c r="CB33" s="83"/>
      <c r="CC33" s="83"/>
      <c r="CD33" s="83"/>
      <c r="CE33" s="70"/>
      <c r="CF33" s="70"/>
      <c r="CG33" s="70"/>
      <c r="CH33" s="70"/>
    </row>
    <row r="34" spans="1:86" x14ac:dyDescent="0.2">
      <c r="A34" s="73">
        <v>24</v>
      </c>
      <c r="B34" s="90">
        <v>42192</v>
      </c>
      <c r="C34" s="175" t="s">
        <v>178</v>
      </c>
      <c r="D34" s="176" t="s">
        <v>230</v>
      </c>
      <c r="E34" s="177"/>
      <c r="F34" s="414">
        <v>1187</v>
      </c>
      <c r="G34" s="178"/>
      <c r="H34" s="178">
        <v>87.1</v>
      </c>
      <c r="I34" s="178"/>
      <c r="J34" s="179">
        <v>42186</v>
      </c>
      <c r="K34" s="174">
        <v>23</v>
      </c>
      <c r="L34" s="435"/>
      <c r="M34" s="436">
        <v>87.1</v>
      </c>
      <c r="N34" s="433">
        <f t="shared" si="2"/>
        <v>8104.4999999999982</v>
      </c>
      <c r="O34" s="278"/>
      <c r="P34" s="300"/>
      <c r="Q34" s="265">
        <f t="shared" si="3"/>
        <v>35513.119999999995</v>
      </c>
      <c r="R34" s="271"/>
      <c r="S34" s="271">
        <f t="shared" si="4"/>
        <v>12259.1</v>
      </c>
      <c r="T34" s="292"/>
      <c r="U34" s="291">
        <f t="shared" si="5"/>
        <v>31168.12</v>
      </c>
      <c r="V34" s="22">
        <f t="shared" si="1"/>
        <v>87044.84</v>
      </c>
      <c r="W34" s="139">
        <f t="shared" si="0"/>
        <v>-87.1</v>
      </c>
      <c r="X34" s="106"/>
      <c r="Y34" s="27"/>
      <c r="Z34" s="90"/>
      <c r="AA34" s="27"/>
      <c r="AB34" s="43"/>
      <c r="AC34" s="43"/>
      <c r="AD34" s="43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30">
        <v>-87.1</v>
      </c>
      <c r="AW34" s="27"/>
      <c r="AX34" s="27"/>
      <c r="AY34" s="27"/>
      <c r="AZ34" s="27"/>
      <c r="BA34" s="27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27"/>
      <c r="BS34" s="27"/>
      <c r="BT34" s="70"/>
      <c r="BU34" s="70"/>
      <c r="BV34" s="70"/>
      <c r="BW34" s="70"/>
      <c r="BX34" s="70"/>
      <c r="BY34" s="70"/>
      <c r="BZ34" s="70"/>
      <c r="CA34" s="83"/>
      <c r="CB34" s="83"/>
      <c r="CC34" s="83"/>
      <c r="CD34" s="83"/>
      <c r="CE34" s="70"/>
      <c r="CF34" s="70"/>
      <c r="CG34" s="70"/>
      <c r="CH34" s="70"/>
    </row>
    <row r="35" spans="1:86" x14ac:dyDescent="0.2">
      <c r="A35" s="73">
        <v>25</v>
      </c>
      <c r="B35" s="90">
        <v>42192</v>
      </c>
      <c r="C35" s="175" t="s">
        <v>194</v>
      </c>
      <c r="D35" s="176" t="s">
        <v>231</v>
      </c>
      <c r="E35" s="177"/>
      <c r="F35" s="414">
        <v>1188</v>
      </c>
      <c r="G35" s="178"/>
      <c r="H35" s="178">
        <v>751.65</v>
      </c>
      <c r="I35" s="178"/>
      <c r="J35" s="179">
        <v>42216</v>
      </c>
      <c r="K35" s="174" t="s">
        <v>250</v>
      </c>
      <c r="L35" s="435"/>
      <c r="M35" s="436">
        <v>751.65</v>
      </c>
      <c r="N35" s="433">
        <f t="shared" si="2"/>
        <v>7352.8499999999985</v>
      </c>
      <c r="O35" s="278"/>
      <c r="P35" s="300"/>
      <c r="Q35" s="265">
        <f t="shared" si="3"/>
        <v>35513.119999999995</v>
      </c>
      <c r="R35" s="271"/>
      <c r="S35" s="271">
        <f t="shared" si="4"/>
        <v>12259.1</v>
      </c>
      <c r="T35" s="292"/>
      <c r="U35" s="291">
        <f t="shared" si="5"/>
        <v>31168.12</v>
      </c>
      <c r="V35" s="22">
        <f t="shared" si="1"/>
        <v>86293.189999999988</v>
      </c>
      <c r="W35" s="139">
        <f t="shared" si="0"/>
        <v>-751.65</v>
      </c>
      <c r="X35" s="106"/>
      <c r="Y35" s="27"/>
      <c r="Z35" s="90"/>
      <c r="AA35" s="27"/>
      <c r="AB35" s="43"/>
      <c r="AC35" s="43"/>
      <c r="AD35" s="43"/>
      <c r="AE35" s="27">
        <v>-751.65</v>
      </c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27"/>
      <c r="BS35" s="27"/>
      <c r="BT35" s="70"/>
      <c r="BU35" s="70"/>
      <c r="BV35" s="70"/>
      <c r="BW35" s="70"/>
      <c r="BX35" s="70"/>
      <c r="BY35" s="70"/>
      <c r="BZ35" s="70"/>
      <c r="CA35" s="83"/>
      <c r="CB35" s="83"/>
      <c r="CC35" s="83"/>
      <c r="CD35" s="83"/>
      <c r="CE35" s="70"/>
      <c r="CF35" s="70"/>
      <c r="CG35" s="70"/>
      <c r="CH35" s="70"/>
    </row>
    <row r="36" spans="1:86" x14ac:dyDescent="0.2">
      <c r="A36" s="73">
        <v>26</v>
      </c>
      <c r="B36" s="90">
        <v>42192</v>
      </c>
      <c r="C36" s="175" t="s">
        <v>194</v>
      </c>
      <c r="D36" s="176" t="s">
        <v>232</v>
      </c>
      <c r="E36" s="177"/>
      <c r="F36" s="414">
        <v>1189</v>
      </c>
      <c r="G36" s="178"/>
      <c r="H36" s="178">
        <v>92.46</v>
      </c>
      <c r="I36" s="178"/>
      <c r="J36" s="179">
        <v>42186</v>
      </c>
      <c r="K36" s="174">
        <v>23</v>
      </c>
      <c r="L36" s="435"/>
      <c r="M36" s="436">
        <v>92.46</v>
      </c>
      <c r="N36" s="433">
        <f t="shared" si="2"/>
        <v>7260.3899999999985</v>
      </c>
      <c r="O36" s="278"/>
      <c r="P36" s="300"/>
      <c r="Q36" s="265">
        <f t="shared" si="3"/>
        <v>35513.119999999995</v>
      </c>
      <c r="R36" s="271"/>
      <c r="S36" s="271">
        <f t="shared" si="4"/>
        <v>12259.1</v>
      </c>
      <c r="T36" s="292"/>
      <c r="U36" s="291">
        <f t="shared" si="5"/>
        <v>31168.12</v>
      </c>
      <c r="V36" s="22">
        <f t="shared" si="1"/>
        <v>86200.73</v>
      </c>
      <c r="W36" s="139">
        <f t="shared" si="0"/>
        <v>-92.46</v>
      </c>
      <c r="X36" s="106"/>
      <c r="Y36" s="27"/>
      <c r="Z36" s="90"/>
      <c r="AA36" s="27"/>
      <c r="AB36" s="43"/>
      <c r="AC36" s="43"/>
      <c r="AD36" s="43"/>
      <c r="AE36" s="27"/>
      <c r="AF36" s="27"/>
      <c r="AG36" s="27"/>
      <c r="AH36" s="27"/>
      <c r="AI36" s="27"/>
      <c r="AJ36" s="27"/>
      <c r="AK36" s="27"/>
      <c r="AL36" s="27"/>
      <c r="AM36" s="27">
        <v>-15.42</v>
      </c>
      <c r="AN36" s="27">
        <v>-28.38</v>
      </c>
      <c r="AO36" s="27">
        <v>-48.66</v>
      </c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27"/>
      <c r="BS36" s="27"/>
      <c r="BT36" s="70"/>
      <c r="BU36" s="70"/>
      <c r="BV36" s="70"/>
      <c r="BW36" s="70"/>
      <c r="BX36" s="70"/>
      <c r="BY36" s="70"/>
      <c r="BZ36" s="70"/>
      <c r="CA36" s="83"/>
      <c r="CB36" s="83"/>
      <c r="CC36" s="83"/>
      <c r="CD36" s="83"/>
      <c r="CE36" s="70"/>
      <c r="CF36" s="70"/>
      <c r="CG36" s="70"/>
      <c r="CH36" s="70"/>
    </row>
    <row r="37" spans="1:86" x14ac:dyDescent="0.2">
      <c r="A37" s="73">
        <v>27</v>
      </c>
      <c r="B37" s="90">
        <v>42192</v>
      </c>
      <c r="C37" s="175" t="s">
        <v>233</v>
      </c>
      <c r="D37" s="176" t="s">
        <v>234</v>
      </c>
      <c r="E37" s="177"/>
      <c r="F37" s="414">
        <v>1190</v>
      </c>
      <c r="G37" s="178"/>
      <c r="H37" s="178">
        <v>833.63</v>
      </c>
      <c r="I37" s="178"/>
      <c r="J37" s="179">
        <v>42186</v>
      </c>
      <c r="K37" s="174">
        <v>23</v>
      </c>
      <c r="L37" s="435"/>
      <c r="M37" s="436">
        <v>833.63</v>
      </c>
      <c r="N37" s="433">
        <f t="shared" si="2"/>
        <v>6426.7599999999984</v>
      </c>
      <c r="O37" s="278"/>
      <c r="P37" s="300"/>
      <c r="Q37" s="265">
        <f t="shared" si="3"/>
        <v>35513.119999999995</v>
      </c>
      <c r="R37" s="271"/>
      <c r="S37" s="271">
        <f t="shared" si="4"/>
        <v>12259.1</v>
      </c>
      <c r="T37" s="292"/>
      <c r="U37" s="291">
        <f t="shared" si="5"/>
        <v>31168.12</v>
      </c>
      <c r="V37" s="22">
        <f t="shared" si="1"/>
        <v>85367.099999999991</v>
      </c>
      <c r="W37" s="139">
        <f t="shared" si="0"/>
        <v>-833.63</v>
      </c>
      <c r="X37" s="106"/>
      <c r="Y37" s="27"/>
      <c r="Z37" s="90"/>
      <c r="AA37" s="27"/>
      <c r="AB37" s="43"/>
      <c r="AC37" s="43"/>
      <c r="AD37" s="43"/>
      <c r="AE37" s="27">
        <v>-833.63</v>
      </c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27"/>
      <c r="BS37" s="27"/>
      <c r="BT37" s="70"/>
      <c r="BU37" s="70"/>
      <c r="BV37" s="70"/>
      <c r="BW37" s="70"/>
      <c r="BX37" s="70"/>
      <c r="BY37" s="70"/>
      <c r="BZ37" s="70"/>
      <c r="CA37" s="83"/>
      <c r="CB37" s="83"/>
      <c r="CC37" s="83"/>
      <c r="CD37" s="83"/>
      <c r="CE37" s="70"/>
      <c r="CF37" s="70"/>
      <c r="CG37" s="70"/>
      <c r="CH37" s="70"/>
    </row>
    <row r="38" spans="1:86" x14ac:dyDescent="0.2">
      <c r="A38" s="73">
        <v>28</v>
      </c>
      <c r="B38" s="90">
        <v>42192</v>
      </c>
      <c r="C38" s="175" t="s">
        <v>235</v>
      </c>
      <c r="D38" s="176" t="s">
        <v>236</v>
      </c>
      <c r="E38" s="177"/>
      <c r="F38" s="414">
        <v>1191</v>
      </c>
      <c r="G38" s="178"/>
      <c r="H38" s="178">
        <v>150</v>
      </c>
      <c r="I38" s="178"/>
      <c r="J38" s="179">
        <v>42186</v>
      </c>
      <c r="K38" s="174">
        <v>23</v>
      </c>
      <c r="L38" s="435"/>
      <c r="M38" s="436">
        <v>150</v>
      </c>
      <c r="N38" s="433">
        <f t="shared" si="2"/>
        <v>6276.7599999999984</v>
      </c>
      <c r="O38" s="278"/>
      <c r="P38" s="300"/>
      <c r="Q38" s="265">
        <f t="shared" si="3"/>
        <v>35513.119999999995</v>
      </c>
      <c r="R38" s="271"/>
      <c r="S38" s="271">
        <f t="shared" si="4"/>
        <v>12259.1</v>
      </c>
      <c r="T38" s="292"/>
      <c r="U38" s="291">
        <f t="shared" si="5"/>
        <v>31168.12</v>
      </c>
      <c r="V38" s="22">
        <f t="shared" si="1"/>
        <v>85217.099999999991</v>
      </c>
      <c r="W38" s="139">
        <f t="shared" si="0"/>
        <v>-150</v>
      </c>
      <c r="X38" s="106"/>
      <c r="Y38" s="27"/>
      <c r="Z38" s="90"/>
      <c r="AA38" s="27"/>
      <c r="AB38" s="43"/>
      <c r="AC38" s="43"/>
      <c r="AD38" s="43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70"/>
      <c r="BC38" s="70">
        <v>-150</v>
      </c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T38" s="70"/>
      <c r="BU38" s="70"/>
      <c r="BV38" s="70"/>
      <c r="BW38" s="70"/>
      <c r="BX38" s="70"/>
      <c r="BY38" s="70"/>
      <c r="BZ38" s="70"/>
      <c r="CA38" s="83"/>
      <c r="CB38" s="83"/>
      <c r="CC38" s="83"/>
      <c r="CD38" s="83"/>
      <c r="CE38" s="70"/>
      <c r="CF38" s="70"/>
      <c r="CG38" s="70"/>
      <c r="CH38" s="70"/>
    </row>
    <row r="39" spans="1:86" x14ac:dyDescent="0.2">
      <c r="A39" s="73">
        <v>29</v>
      </c>
      <c r="B39" s="90">
        <v>42195</v>
      </c>
      <c r="C39" s="175" t="s">
        <v>237</v>
      </c>
      <c r="D39" s="176" t="s">
        <v>238</v>
      </c>
      <c r="E39" s="177"/>
      <c r="F39" s="414">
        <v>100399</v>
      </c>
      <c r="G39" s="178"/>
      <c r="H39" s="178">
        <v>234</v>
      </c>
      <c r="I39" s="178"/>
      <c r="J39" s="179">
        <v>42278</v>
      </c>
      <c r="K39" s="174">
        <v>37</v>
      </c>
      <c r="L39" s="435"/>
      <c r="M39" s="436"/>
      <c r="N39" s="433">
        <f t="shared" si="2"/>
        <v>6276.7599999999984</v>
      </c>
      <c r="O39" s="278"/>
      <c r="P39" s="300">
        <v>234</v>
      </c>
      <c r="Q39" s="265">
        <f t="shared" si="3"/>
        <v>35279.119999999995</v>
      </c>
      <c r="R39" s="271"/>
      <c r="S39" s="271">
        <f t="shared" si="4"/>
        <v>12259.1</v>
      </c>
      <c r="T39" s="292"/>
      <c r="U39" s="291">
        <f t="shared" si="5"/>
        <v>31168.12</v>
      </c>
      <c r="V39" s="22">
        <f t="shared" si="1"/>
        <v>84983.099999999991</v>
      </c>
      <c r="W39" s="139">
        <f t="shared" si="0"/>
        <v>-234</v>
      </c>
      <c r="X39" s="106"/>
      <c r="Y39" s="27"/>
      <c r="Z39" s="90" t="s">
        <v>240</v>
      </c>
      <c r="AA39" s="27">
        <v>-39</v>
      </c>
      <c r="AB39" s="43" t="s">
        <v>241</v>
      </c>
      <c r="AC39" s="43" t="s">
        <v>237</v>
      </c>
      <c r="AD39" s="43" t="s">
        <v>239</v>
      </c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>
        <v>-195</v>
      </c>
      <c r="AU39" s="27"/>
      <c r="AV39" s="27"/>
      <c r="AW39" s="27"/>
      <c r="AX39" s="27"/>
      <c r="AY39" s="27"/>
      <c r="AZ39" s="27"/>
      <c r="BA39" s="27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64"/>
      <c r="BT39" s="70"/>
      <c r="BU39" s="70"/>
      <c r="BV39" s="70"/>
      <c r="BW39" s="70"/>
      <c r="BX39" s="70"/>
      <c r="BY39" s="70"/>
      <c r="BZ39" s="70"/>
      <c r="CA39" s="83"/>
      <c r="CB39" s="83"/>
      <c r="CC39" s="83"/>
      <c r="CD39" s="83"/>
      <c r="CE39" s="70"/>
      <c r="CF39" s="70"/>
      <c r="CG39" s="70"/>
      <c r="CH39" s="70"/>
    </row>
    <row r="40" spans="1:86" x14ac:dyDescent="0.2">
      <c r="A40" s="73">
        <v>30</v>
      </c>
      <c r="B40" s="90">
        <v>42204</v>
      </c>
      <c r="C40" s="175" t="s">
        <v>242</v>
      </c>
      <c r="D40" s="176" t="s">
        <v>243</v>
      </c>
      <c r="E40" s="177"/>
      <c r="F40" s="414">
        <v>100401</v>
      </c>
      <c r="G40" s="178"/>
      <c r="H40" s="178">
        <v>360</v>
      </c>
      <c r="I40" s="178"/>
      <c r="J40" s="179">
        <v>42278</v>
      </c>
      <c r="K40" s="174">
        <v>37</v>
      </c>
      <c r="L40" s="435"/>
      <c r="M40" s="436"/>
      <c r="N40" s="433">
        <f t="shared" si="2"/>
        <v>6276.7599999999984</v>
      </c>
      <c r="O40" s="278"/>
      <c r="P40" s="300">
        <v>360</v>
      </c>
      <c r="Q40" s="265">
        <f t="shared" si="3"/>
        <v>34919.119999999995</v>
      </c>
      <c r="R40" s="271"/>
      <c r="S40" s="271">
        <f t="shared" si="4"/>
        <v>12259.1</v>
      </c>
      <c r="T40" s="292"/>
      <c r="U40" s="291">
        <f t="shared" si="5"/>
        <v>31168.12</v>
      </c>
      <c r="V40" s="22">
        <f t="shared" si="1"/>
        <v>84623.099999999991</v>
      </c>
      <c r="W40" s="139">
        <f t="shared" si="0"/>
        <v>-360</v>
      </c>
      <c r="X40" s="106"/>
      <c r="Y40" s="27"/>
      <c r="Z40" s="90" t="s">
        <v>244</v>
      </c>
      <c r="AA40" s="27">
        <v>-60</v>
      </c>
      <c r="AB40" s="43" t="s">
        <v>245</v>
      </c>
      <c r="AC40" s="43" t="s">
        <v>242</v>
      </c>
      <c r="AD40" s="43" t="s">
        <v>246</v>
      </c>
      <c r="AE40" s="27"/>
      <c r="AF40" s="27"/>
      <c r="AG40" s="27"/>
      <c r="AH40" s="27"/>
      <c r="AI40" s="27"/>
      <c r="AJ40" s="27">
        <v>-300</v>
      </c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T40" s="70"/>
      <c r="BU40" s="70"/>
      <c r="BV40" s="70"/>
      <c r="BW40" s="70"/>
      <c r="BX40" s="70"/>
      <c r="BY40" s="70"/>
      <c r="BZ40" s="70"/>
      <c r="CA40" s="83"/>
      <c r="CB40" s="83"/>
      <c r="CC40" s="83"/>
      <c r="CD40" s="83"/>
      <c r="CE40" s="70"/>
      <c r="CF40" s="70"/>
      <c r="CG40" s="70"/>
      <c r="CH40" s="70"/>
    </row>
    <row r="41" spans="1:86" x14ac:dyDescent="0.2">
      <c r="A41" s="73">
        <v>31</v>
      </c>
      <c r="B41" s="90">
        <v>42204</v>
      </c>
      <c r="C41" s="175" t="s">
        <v>237</v>
      </c>
      <c r="D41" s="176" t="s">
        <v>247</v>
      </c>
      <c r="E41" s="177"/>
      <c r="F41" s="414">
        <v>100402</v>
      </c>
      <c r="G41" s="178"/>
      <c r="H41" s="178">
        <v>357.6</v>
      </c>
      <c r="I41" s="178"/>
      <c r="J41" s="179">
        <v>42278</v>
      </c>
      <c r="K41" s="174">
        <v>37</v>
      </c>
      <c r="L41" s="435"/>
      <c r="M41" s="436"/>
      <c r="N41" s="433">
        <f t="shared" si="2"/>
        <v>6276.7599999999984</v>
      </c>
      <c r="O41" s="278"/>
      <c r="P41" s="300">
        <v>357.6</v>
      </c>
      <c r="Q41" s="265">
        <f t="shared" si="3"/>
        <v>34561.519999999997</v>
      </c>
      <c r="R41" s="271"/>
      <c r="S41" s="271">
        <f t="shared" si="4"/>
        <v>12259.1</v>
      </c>
      <c r="T41" s="292"/>
      <c r="U41" s="291">
        <f t="shared" si="5"/>
        <v>31168.12</v>
      </c>
      <c r="V41" s="22">
        <f t="shared" si="1"/>
        <v>84265.5</v>
      </c>
      <c r="W41" s="139">
        <f t="shared" si="0"/>
        <v>-357.6</v>
      </c>
      <c r="X41" s="106"/>
      <c r="Y41" s="27"/>
      <c r="Z41" s="90" t="s">
        <v>249</v>
      </c>
      <c r="AA41" s="27">
        <v>-59.6</v>
      </c>
      <c r="AB41" s="43" t="s">
        <v>241</v>
      </c>
      <c r="AC41" s="43" t="s">
        <v>237</v>
      </c>
      <c r="AD41" s="43" t="s">
        <v>248</v>
      </c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>
        <v>-298</v>
      </c>
      <c r="AU41" s="27"/>
      <c r="AV41" s="27"/>
      <c r="AW41" s="27"/>
      <c r="AX41" s="27"/>
      <c r="AY41" s="27"/>
      <c r="AZ41" s="27"/>
      <c r="BA41" s="27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T41" s="70"/>
      <c r="BU41" s="70"/>
      <c r="BV41" s="70"/>
      <c r="BW41" s="70"/>
      <c r="BX41" s="70"/>
      <c r="BY41" s="70"/>
      <c r="BZ41" s="70"/>
      <c r="CA41" s="83"/>
      <c r="CB41" s="83"/>
      <c r="CC41" s="83"/>
      <c r="CD41" s="83"/>
      <c r="CE41" s="70"/>
      <c r="CF41" s="70"/>
      <c r="CG41" s="70"/>
      <c r="CH41" s="70"/>
    </row>
    <row r="42" spans="1:86" x14ac:dyDescent="0.2">
      <c r="A42" s="73">
        <v>32</v>
      </c>
      <c r="B42" s="90">
        <v>42228</v>
      </c>
      <c r="C42" s="175" t="s">
        <v>197</v>
      </c>
      <c r="D42" s="176" t="s">
        <v>251</v>
      </c>
      <c r="E42" s="177"/>
      <c r="F42" s="414">
        <v>100403</v>
      </c>
      <c r="G42" s="178"/>
      <c r="H42" s="178">
        <v>492.44</v>
      </c>
      <c r="I42" s="178"/>
      <c r="J42" s="179">
        <v>42278</v>
      </c>
      <c r="K42" s="174">
        <v>37</v>
      </c>
      <c r="L42" s="435"/>
      <c r="M42" s="436"/>
      <c r="N42" s="433">
        <f t="shared" si="2"/>
        <v>6276.7599999999984</v>
      </c>
      <c r="O42" s="278"/>
      <c r="P42" s="300">
        <v>492.44</v>
      </c>
      <c r="Q42" s="265">
        <f t="shared" si="3"/>
        <v>34069.079999999994</v>
      </c>
      <c r="R42" s="271"/>
      <c r="S42" s="271">
        <f t="shared" si="4"/>
        <v>12259.1</v>
      </c>
      <c r="T42" s="292"/>
      <c r="U42" s="291">
        <f t="shared" si="5"/>
        <v>31168.12</v>
      </c>
      <c r="V42" s="22">
        <f t="shared" si="1"/>
        <v>83773.06</v>
      </c>
      <c r="W42" s="139">
        <f t="shared" ref="W42:W73" si="6">SUM(Y42:CE42)</f>
        <v>-492.43999999999994</v>
      </c>
      <c r="X42" s="106"/>
      <c r="Y42" s="27"/>
      <c r="Z42" s="90"/>
      <c r="AA42" s="27"/>
      <c r="AB42" s="43"/>
      <c r="AC42" s="43"/>
      <c r="AD42" s="43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>
        <v>-40</v>
      </c>
      <c r="AY42" s="27">
        <v>-47.09</v>
      </c>
      <c r="AZ42" s="27">
        <v>-81.3</v>
      </c>
      <c r="BA42" s="27"/>
      <c r="BB42" s="70">
        <v>-86.35</v>
      </c>
      <c r="BC42" s="70"/>
      <c r="BD42" s="70">
        <v>-94.1</v>
      </c>
      <c r="BE42" s="70"/>
      <c r="BF42" s="70"/>
      <c r="BG42" s="70"/>
      <c r="BH42" s="70">
        <v>-18.260000000000002</v>
      </c>
      <c r="BI42" s="70">
        <v>-24</v>
      </c>
      <c r="BJ42" s="70"/>
      <c r="BK42" s="70"/>
      <c r="BL42" s="70"/>
      <c r="BM42" s="70">
        <v>-101.34</v>
      </c>
      <c r="BN42" s="70"/>
      <c r="BO42" s="70"/>
      <c r="BP42" s="70"/>
      <c r="BQ42" s="70"/>
      <c r="BR42" s="27"/>
      <c r="BS42" s="27"/>
      <c r="BT42" s="27"/>
      <c r="BU42" s="27"/>
      <c r="BV42" s="27"/>
      <c r="BW42" s="27"/>
      <c r="BX42" s="27"/>
      <c r="BY42" s="27"/>
      <c r="BZ42" s="27"/>
      <c r="CA42" s="83"/>
      <c r="CB42" s="83"/>
      <c r="CC42" s="83"/>
      <c r="CD42" s="83"/>
      <c r="CE42" s="70"/>
      <c r="CF42" s="70"/>
      <c r="CG42" s="70"/>
      <c r="CH42" s="70"/>
    </row>
    <row r="43" spans="1:86" x14ac:dyDescent="0.2">
      <c r="A43" s="73">
        <v>33</v>
      </c>
      <c r="B43" s="90">
        <v>42228</v>
      </c>
      <c r="C43" s="175" t="s">
        <v>197</v>
      </c>
      <c r="D43" s="176" t="s">
        <v>252</v>
      </c>
      <c r="E43" s="177"/>
      <c r="F43" s="414">
        <v>100404</v>
      </c>
      <c r="G43" s="178"/>
      <c r="H43" s="178">
        <v>38.75</v>
      </c>
      <c r="I43" s="178"/>
      <c r="J43" s="179">
        <v>42278</v>
      </c>
      <c r="K43" s="174">
        <v>37</v>
      </c>
      <c r="L43" s="435"/>
      <c r="M43" s="436"/>
      <c r="N43" s="433">
        <f t="shared" si="2"/>
        <v>6276.7599999999984</v>
      </c>
      <c r="O43" s="278"/>
      <c r="P43" s="300">
        <v>38.75</v>
      </c>
      <c r="Q43" s="265">
        <f t="shared" si="3"/>
        <v>34030.329999999994</v>
      </c>
      <c r="R43" s="271"/>
      <c r="S43" s="271">
        <f t="shared" si="4"/>
        <v>12259.1</v>
      </c>
      <c r="T43" s="292"/>
      <c r="U43" s="291">
        <f t="shared" si="5"/>
        <v>31168.12</v>
      </c>
      <c r="V43" s="22">
        <f t="shared" si="1"/>
        <v>83734.31</v>
      </c>
      <c r="W43" s="139">
        <f t="shared" si="6"/>
        <v>-38.75</v>
      </c>
      <c r="X43" s="106"/>
      <c r="Y43" s="27"/>
      <c r="Z43" s="90"/>
      <c r="AA43" s="27"/>
      <c r="AB43" s="43"/>
      <c r="AC43" s="43"/>
      <c r="AD43" s="43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S43" s="27"/>
      <c r="AT43" s="27"/>
      <c r="AU43" s="27"/>
      <c r="AV43" s="27"/>
      <c r="AW43" s="27"/>
      <c r="AX43" s="27"/>
      <c r="AY43" s="27"/>
      <c r="AZ43" s="27"/>
      <c r="BA43" s="27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92">
        <v>-38.75</v>
      </c>
      <c r="BO43" s="70"/>
      <c r="BP43" s="70"/>
      <c r="BQ43" s="70"/>
      <c r="BT43" s="70"/>
      <c r="BU43" s="70"/>
      <c r="BV43" s="70"/>
      <c r="BW43" s="70"/>
      <c r="BX43" s="70"/>
      <c r="BY43" s="70"/>
      <c r="BZ43" s="70"/>
      <c r="CA43" s="83"/>
      <c r="CB43" s="83"/>
      <c r="CC43" s="83"/>
      <c r="CD43" s="83"/>
      <c r="CE43" s="70"/>
      <c r="CF43" s="70"/>
      <c r="CG43" s="70"/>
      <c r="CH43" s="70"/>
    </row>
    <row r="44" spans="1:86" x14ac:dyDescent="0.2">
      <c r="A44" s="73">
        <v>34</v>
      </c>
      <c r="B44" s="90">
        <v>42228</v>
      </c>
      <c r="C44" s="175" t="s">
        <v>194</v>
      </c>
      <c r="D44" s="176" t="s">
        <v>253</v>
      </c>
      <c r="E44" s="177"/>
      <c r="F44" s="414">
        <v>100405</v>
      </c>
      <c r="G44" s="178"/>
      <c r="H44" s="178">
        <v>751.45</v>
      </c>
      <c r="I44" s="178"/>
      <c r="J44" s="179">
        <v>42278</v>
      </c>
      <c r="K44" s="174">
        <v>37</v>
      </c>
      <c r="L44" s="435"/>
      <c r="M44" s="436"/>
      <c r="N44" s="433">
        <f t="shared" si="2"/>
        <v>6276.7599999999984</v>
      </c>
      <c r="O44" s="278"/>
      <c r="P44" s="300">
        <v>751.45</v>
      </c>
      <c r="Q44" s="265">
        <f t="shared" si="3"/>
        <v>33278.879999999997</v>
      </c>
      <c r="R44" s="271"/>
      <c r="S44" s="271">
        <f t="shared" si="4"/>
        <v>12259.1</v>
      </c>
      <c r="T44" s="292"/>
      <c r="U44" s="291">
        <f t="shared" si="5"/>
        <v>31168.12</v>
      </c>
      <c r="V44" s="22">
        <f t="shared" si="1"/>
        <v>82982.86</v>
      </c>
      <c r="W44" s="139">
        <f t="shared" si="6"/>
        <v>-751.45</v>
      </c>
      <c r="X44" s="106"/>
      <c r="Y44" s="27"/>
      <c r="Z44" s="90"/>
      <c r="AA44" s="27"/>
      <c r="AB44" s="43"/>
      <c r="AC44" s="43"/>
      <c r="AD44" s="43"/>
      <c r="AE44" s="27">
        <v>-751.45</v>
      </c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T44" s="70"/>
      <c r="BU44" s="70"/>
      <c r="BV44" s="70"/>
      <c r="BW44" s="70"/>
      <c r="BX44" s="70"/>
      <c r="BY44" s="70"/>
      <c r="BZ44" s="70"/>
      <c r="CA44" s="83"/>
      <c r="CB44" s="83"/>
      <c r="CC44" s="83"/>
      <c r="CD44" s="83"/>
      <c r="CE44" s="70"/>
      <c r="CF44" s="70"/>
      <c r="CG44" s="70"/>
      <c r="CH44" s="70"/>
    </row>
    <row r="45" spans="1:86" x14ac:dyDescent="0.2">
      <c r="A45" s="73">
        <v>35</v>
      </c>
      <c r="B45" s="90">
        <v>42228</v>
      </c>
      <c r="C45" s="175" t="s">
        <v>194</v>
      </c>
      <c r="D45" s="176" t="s">
        <v>254</v>
      </c>
      <c r="E45" s="177"/>
      <c r="F45" s="414">
        <v>100406</v>
      </c>
      <c r="G45" s="178"/>
      <c r="H45" s="178">
        <v>127.16</v>
      </c>
      <c r="I45" s="178"/>
      <c r="J45" s="179">
        <v>42278</v>
      </c>
      <c r="K45" s="174">
        <v>37</v>
      </c>
      <c r="L45" s="437"/>
      <c r="M45" s="436"/>
      <c r="N45" s="433">
        <f t="shared" si="2"/>
        <v>6276.7599999999984</v>
      </c>
      <c r="O45" s="318"/>
      <c r="P45" s="300">
        <v>127.16</v>
      </c>
      <c r="Q45" s="265">
        <f t="shared" si="3"/>
        <v>33151.719999999994</v>
      </c>
      <c r="R45" s="271"/>
      <c r="S45" s="271">
        <f t="shared" si="4"/>
        <v>12259.1</v>
      </c>
      <c r="T45" s="292"/>
      <c r="U45" s="291">
        <f t="shared" si="5"/>
        <v>31168.12</v>
      </c>
      <c r="V45" s="22">
        <f t="shared" si="1"/>
        <v>82855.7</v>
      </c>
      <c r="W45" s="139">
        <f t="shared" si="6"/>
        <v>-127.16</v>
      </c>
      <c r="X45" s="106"/>
      <c r="Y45" s="27"/>
      <c r="Z45" s="90"/>
      <c r="AA45" s="27"/>
      <c r="AB45" s="43"/>
      <c r="AC45" s="43"/>
      <c r="AD45" s="43"/>
      <c r="AE45" s="27"/>
      <c r="AF45" s="27"/>
      <c r="AG45" s="27"/>
      <c r="AH45" s="27"/>
      <c r="AI45" s="27"/>
      <c r="AJ45" s="27"/>
      <c r="AK45" s="27"/>
      <c r="AL45" s="27"/>
      <c r="AM45" s="27">
        <v>-24.62</v>
      </c>
      <c r="AN45" s="27">
        <v>-48.77</v>
      </c>
      <c r="AO45" s="27">
        <v>-53.77</v>
      </c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T45" s="70"/>
      <c r="BU45" s="70"/>
      <c r="BV45" s="70"/>
      <c r="BW45" s="70"/>
      <c r="BX45" s="70"/>
      <c r="BY45" s="70"/>
      <c r="BZ45" s="70"/>
      <c r="CA45" s="83"/>
      <c r="CB45" s="83"/>
      <c r="CC45" s="83"/>
      <c r="CD45" s="83"/>
      <c r="CE45" s="70"/>
      <c r="CF45" s="70"/>
      <c r="CG45" s="70"/>
      <c r="CH45" s="70"/>
    </row>
    <row r="46" spans="1:86" x14ac:dyDescent="0.2">
      <c r="A46" s="73">
        <v>36</v>
      </c>
      <c r="B46" s="90">
        <v>42256</v>
      </c>
      <c r="C46" s="175" t="s">
        <v>178</v>
      </c>
      <c r="D46" s="176" t="s">
        <v>255</v>
      </c>
      <c r="E46" s="177"/>
      <c r="F46" s="414" t="s">
        <v>309</v>
      </c>
      <c r="G46" s="178">
        <v>33582</v>
      </c>
      <c r="H46" s="178"/>
      <c r="I46" s="178"/>
      <c r="J46" s="179">
        <v>42278</v>
      </c>
      <c r="K46" s="174">
        <v>37</v>
      </c>
      <c r="L46" s="437"/>
      <c r="M46" s="436"/>
      <c r="N46" s="433">
        <f t="shared" si="2"/>
        <v>6276.7599999999984</v>
      </c>
      <c r="O46" s="318">
        <v>33582</v>
      </c>
      <c r="P46" s="300"/>
      <c r="Q46" s="265">
        <f t="shared" si="3"/>
        <v>66733.72</v>
      </c>
      <c r="R46" s="271"/>
      <c r="S46" s="271">
        <f t="shared" si="4"/>
        <v>12259.1</v>
      </c>
      <c r="T46" s="292"/>
      <c r="U46" s="291">
        <f t="shared" si="5"/>
        <v>31168.12</v>
      </c>
      <c r="V46" s="22">
        <f t="shared" si="1"/>
        <v>116437.7</v>
      </c>
      <c r="W46" s="139">
        <f t="shared" si="6"/>
        <v>33582</v>
      </c>
      <c r="X46" s="106"/>
      <c r="Y46" s="27"/>
      <c r="Z46" s="90"/>
      <c r="AA46" s="27"/>
      <c r="AB46" s="43"/>
      <c r="AC46" s="43"/>
      <c r="AD46" s="43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S46" s="65"/>
      <c r="BT46" s="70"/>
      <c r="BU46" s="70"/>
      <c r="BV46" s="70"/>
      <c r="BW46" s="70"/>
      <c r="BX46" s="70"/>
      <c r="BY46" s="70"/>
      <c r="BZ46" s="70"/>
      <c r="CA46" s="83"/>
      <c r="CB46" s="83"/>
      <c r="CC46" s="83"/>
      <c r="CD46" s="83">
        <v>33582</v>
      </c>
      <c r="CE46" s="70"/>
      <c r="CF46" s="70"/>
      <c r="CG46" s="70"/>
      <c r="CH46" s="70"/>
    </row>
    <row r="47" spans="1:86" x14ac:dyDescent="0.2">
      <c r="A47" s="73">
        <v>37</v>
      </c>
      <c r="B47" s="90">
        <v>42256</v>
      </c>
      <c r="C47" s="175" t="s">
        <v>197</v>
      </c>
      <c r="D47" s="176" t="s">
        <v>256</v>
      </c>
      <c r="E47" s="177"/>
      <c r="F47" s="414">
        <v>100407</v>
      </c>
      <c r="G47" s="178"/>
      <c r="H47" s="178">
        <v>508.44</v>
      </c>
      <c r="I47" s="178"/>
      <c r="J47" s="179">
        <v>42278</v>
      </c>
      <c r="K47" s="174">
        <v>37</v>
      </c>
      <c r="L47" s="435"/>
      <c r="M47" s="436"/>
      <c r="N47" s="433">
        <f t="shared" si="2"/>
        <v>6276.7599999999984</v>
      </c>
      <c r="O47" s="278"/>
      <c r="P47" s="300">
        <v>508.44</v>
      </c>
      <c r="Q47" s="265">
        <f t="shared" si="3"/>
        <v>66225.279999999999</v>
      </c>
      <c r="R47" s="271"/>
      <c r="S47" s="271">
        <f t="shared" si="4"/>
        <v>12259.1</v>
      </c>
      <c r="T47" s="292"/>
      <c r="U47" s="291">
        <f t="shared" si="5"/>
        <v>31168.12</v>
      </c>
      <c r="V47" s="22">
        <f t="shared" si="1"/>
        <v>115929.26</v>
      </c>
      <c r="W47" s="139">
        <f t="shared" si="6"/>
        <v>-508.43999999999994</v>
      </c>
      <c r="X47" s="106"/>
      <c r="Y47" s="27"/>
      <c r="Z47" s="90"/>
      <c r="AA47" s="27"/>
      <c r="AB47" s="43"/>
      <c r="AC47" s="43"/>
      <c r="AD47" s="43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>
        <v>-40</v>
      </c>
      <c r="AY47" s="27">
        <v>-47.09</v>
      </c>
      <c r="AZ47" s="27">
        <v>-81.3</v>
      </c>
      <c r="BA47" s="27"/>
      <c r="BB47" s="70">
        <v>-86.35</v>
      </c>
      <c r="BC47" s="70"/>
      <c r="BD47" s="70">
        <v>-134.1</v>
      </c>
      <c r="BE47" s="70"/>
      <c r="BF47" s="70"/>
      <c r="BG47" s="70"/>
      <c r="BH47" s="70">
        <v>-18.260000000000002</v>
      </c>
      <c r="BI47" s="70"/>
      <c r="BJ47" s="70"/>
      <c r="BK47" s="70"/>
      <c r="BL47" s="70"/>
      <c r="BM47" s="77">
        <v>-101.34</v>
      </c>
      <c r="BN47" s="70"/>
      <c r="BO47" s="70"/>
      <c r="BP47" s="70"/>
      <c r="BQ47" s="70"/>
      <c r="BT47" s="70"/>
      <c r="BU47" s="70"/>
      <c r="BV47" s="70"/>
      <c r="BW47" s="70"/>
      <c r="BX47" s="70"/>
      <c r="BY47" s="70"/>
      <c r="BZ47" s="70"/>
      <c r="CA47" s="83"/>
      <c r="CB47" s="83"/>
      <c r="CC47" s="83"/>
      <c r="CD47" s="83"/>
      <c r="CE47" s="70"/>
      <c r="CF47" s="70"/>
      <c r="CG47" s="70"/>
      <c r="CH47" s="70"/>
    </row>
    <row r="48" spans="1:86" x14ac:dyDescent="0.2">
      <c r="A48" s="73">
        <v>38</v>
      </c>
      <c r="B48" s="90">
        <v>42256</v>
      </c>
      <c r="C48" s="175" t="s">
        <v>197</v>
      </c>
      <c r="D48" s="176" t="s">
        <v>258</v>
      </c>
      <c r="E48" s="177"/>
      <c r="F48" s="414">
        <v>100408</v>
      </c>
      <c r="G48" s="178"/>
      <c r="H48" s="178">
        <v>60</v>
      </c>
      <c r="I48" s="178"/>
      <c r="J48" s="179">
        <v>42278</v>
      </c>
      <c r="K48" s="174">
        <v>37</v>
      </c>
      <c r="L48" s="437"/>
      <c r="M48" s="436"/>
      <c r="N48" s="433">
        <f t="shared" si="2"/>
        <v>6276.7599999999984</v>
      </c>
      <c r="O48" s="279"/>
      <c r="P48" s="300">
        <v>60</v>
      </c>
      <c r="Q48" s="265">
        <f t="shared" si="3"/>
        <v>66165.279999999999</v>
      </c>
      <c r="R48" s="271"/>
      <c r="S48" s="271">
        <f t="shared" si="4"/>
        <v>12259.1</v>
      </c>
      <c r="T48" s="292"/>
      <c r="U48" s="291">
        <f t="shared" si="5"/>
        <v>31168.12</v>
      </c>
      <c r="V48" s="22">
        <f t="shared" si="1"/>
        <v>115869.26</v>
      </c>
      <c r="W48" s="139">
        <f t="shared" si="6"/>
        <v>-60</v>
      </c>
      <c r="X48" s="106"/>
      <c r="Y48" s="27"/>
      <c r="Z48" s="90"/>
      <c r="AA48" s="27"/>
      <c r="AB48" s="43"/>
      <c r="AC48" s="43"/>
      <c r="AD48" s="43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>
        <v>-60</v>
      </c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T48" s="70"/>
      <c r="BU48" s="70"/>
      <c r="BV48" s="70"/>
      <c r="BW48" s="70"/>
      <c r="BX48" s="70"/>
      <c r="BY48" s="70"/>
      <c r="BZ48" s="70"/>
      <c r="CA48" s="83"/>
      <c r="CB48" s="83"/>
      <c r="CC48" s="83"/>
      <c r="CD48" s="83"/>
      <c r="CE48" s="70"/>
      <c r="CF48" s="70"/>
      <c r="CG48" s="70"/>
      <c r="CH48" s="70"/>
    </row>
    <row r="49" spans="1:86" x14ac:dyDescent="0.2">
      <c r="A49" s="73">
        <v>39</v>
      </c>
      <c r="B49" s="90">
        <v>42256</v>
      </c>
      <c r="C49" s="175" t="s">
        <v>259</v>
      </c>
      <c r="D49" s="176" t="s">
        <v>260</v>
      </c>
      <c r="E49" s="177"/>
      <c r="F49" s="414">
        <v>100409</v>
      </c>
      <c r="G49" s="178"/>
      <c r="H49" s="178">
        <v>1300</v>
      </c>
      <c r="I49" s="178"/>
      <c r="J49" s="179">
        <v>42278</v>
      </c>
      <c r="K49" s="174">
        <v>37</v>
      </c>
      <c r="L49" s="437"/>
      <c r="M49" s="436"/>
      <c r="N49" s="433">
        <f t="shared" si="2"/>
        <v>6276.7599999999984</v>
      </c>
      <c r="O49" s="318"/>
      <c r="P49" s="300">
        <v>1300</v>
      </c>
      <c r="Q49" s="265">
        <f t="shared" si="3"/>
        <v>64865.279999999999</v>
      </c>
      <c r="R49" s="271"/>
      <c r="S49" s="271">
        <f t="shared" si="4"/>
        <v>12259.1</v>
      </c>
      <c r="T49" s="292"/>
      <c r="U49" s="291">
        <f t="shared" si="5"/>
        <v>31168.12</v>
      </c>
      <c r="V49" s="22">
        <f t="shared" si="1"/>
        <v>114569.26</v>
      </c>
      <c r="W49" s="139">
        <f t="shared" si="6"/>
        <v>-1300</v>
      </c>
      <c r="X49" s="106"/>
      <c r="Y49" s="27"/>
      <c r="Z49" s="90"/>
      <c r="AA49" s="27"/>
      <c r="AB49" s="43"/>
      <c r="AC49" s="43"/>
      <c r="AD49" s="43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>
        <v>-1300</v>
      </c>
      <c r="AS49" s="27"/>
      <c r="AT49" s="27"/>
      <c r="AU49" s="27"/>
      <c r="AV49" s="27"/>
      <c r="AW49" s="27"/>
      <c r="AX49" s="27"/>
      <c r="AY49" s="27"/>
      <c r="AZ49" s="27"/>
      <c r="BA49" s="27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T49" s="70"/>
      <c r="BU49" s="70"/>
      <c r="BV49" s="70"/>
      <c r="BW49" s="70"/>
      <c r="BX49" s="70"/>
      <c r="BY49" s="70"/>
      <c r="BZ49" s="70"/>
      <c r="CA49" s="83"/>
      <c r="CB49" s="83"/>
      <c r="CC49" s="83"/>
      <c r="CD49" s="83"/>
      <c r="CE49" s="70"/>
      <c r="CF49" s="70"/>
      <c r="CG49" s="70"/>
      <c r="CH49" s="70"/>
    </row>
    <row r="50" spans="1:86" x14ac:dyDescent="0.2">
      <c r="A50" s="73">
        <v>40</v>
      </c>
      <c r="B50" s="90">
        <v>42256</v>
      </c>
      <c r="C50" s="175" t="s">
        <v>194</v>
      </c>
      <c r="D50" s="176" t="s">
        <v>261</v>
      </c>
      <c r="E50" s="177"/>
      <c r="F50" s="414">
        <v>100410</v>
      </c>
      <c r="G50" s="178"/>
      <c r="H50" s="178">
        <v>751.45</v>
      </c>
      <c r="I50" s="178"/>
      <c r="J50" s="179">
        <v>42278</v>
      </c>
      <c r="K50" s="174">
        <v>37</v>
      </c>
      <c r="L50" s="437"/>
      <c r="M50" s="436"/>
      <c r="N50" s="433">
        <f t="shared" si="2"/>
        <v>6276.7599999999984</v>
      </c>
      <c r="O50" s="318"/>
      <c r="P50" s="300">
        <v>751.45</v>
      </c>
      <c r="Q50" s="265">
        <f t="shared" si="3"/>
        <v>64113.83</v>
      </c>
      <c r="R50" s="271"/>
      <c r="S50" s="271">
        <f t="shared" si="4"/>
        <v>12259.1</v>
      </c>
      <c r="T50" s="292"/>
      <c r="U50" s="291">
        <f t="shared" si="5"/>
        <v>31168.12</v>
      </c>
      <c r="V50" s="22">
        <f t="shared" si="1"/>
        <v>113817.81</v>
      </c>
      <c r="W50" s="139">
        <f t="shared" si="6"/>
        <v>-751.45</v>
      </c>
      <c r="X50" s="106"/>
      <c r="Y50" s="27"/>
      <c r="Z50" s="90"/>
      <c r="AA50" s="27"/>
      <c r="AB50" s="43"/>
      <c r="AC50" s="43"/>
      <c r="AD50" s="43"/>
      <c r="AE50" s="27">
        <v>-751.45</v>
      </c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I50" s="65"/>
      <c r="BJ50"/>
      <c r="BK50"/>
      <c r="BL50"/>
      <c r="BM50" s="65"/>
      <c r="BN50" s="70"/>
      <c r="BT50" s="70"/>
      <c r="BU50" s="70"/>
      <c r="BV50" s="70"/>
      <c r="BW50" s="70"/>
      <c r="BX50" s="70"/>
      <c r="BY50" s="70"/>
      <c r="BZ50" s="70"/>
      <c r="CA50" s="83"/>
      <c r="CB50" s="83"/>
      <c r="CC50" s="83"/>
      <c r="CD50" s="83"/>
      <c r="CE50" s="70"/>
      <c r="CF50" s="70"/>
      <c r="CG50" s="70"/>
      <c r="CH50" s="70"/>
    </row>
    <row r="51" spans="1:86" x14ac:dyDescent="0.2">
      <c r="A51" s="73">
        <v>41</v>
      </c>
      <c r="B51" s="90">
        <v>42256</v>
      </c>
      <c r="C51" s="175" t="s">
        <v>194</v>
      </c>
      <c r="D51" s="176" t="s">
        <v>262</v>
      </c>
      <c r="E51" s="177"/>
      <c r="F51" s="414">
        <v>100411</v>
      </c>
      <c r="G51" s="178"/>
      <c r="H51" s="178">
        <v>155.96</v>
      </c>
      <c r="I51" s="178"/>
      <c r="J51" s="179">
        <v>42278</v>
      </c>
      <c r="K51" s="174">
        <v>37</v>
      </c>
      <c r="L51" s="435"/>
      <c r="M51" s="436"/>
      <c r="N51" s="433">
        <f t="shared" si="2"/>
        <v>6276.7599999999984</v>
      </c>
      <c r="O51" s="278"/>
      <c r="P51" s="300">
        <v>155.96</v>
      </c>
      <c r="Q51" s="265">
        <f t="shared" si="3"/>
        <v>63957.87</v>
      </c>
      <c r="R51" s="271"/>
      <c r="S51" s="271">
        <f t="shared" si="4"/>
        <v>12259.1</v>
      </c>
      <c r="T51" s="292"/>
      <c r="U51" s="291">
        <f t="shared" si="5"/>
        <v>31168.12</v>
      </c>
      <c r="V51" s="22">
        <f t="shared" si="1"/>
        <v>113661.85</v>
      </c>
      <c r="W51" s="139">
        <f t="shared" si="6"/>
        <v>-155.95999999999998</v>
      </c>
      <c r="X51" s="106"/>
      <c r="Y51" s="27"/>
      <c r="Z51" s="90"/>
      <c r="AA51" s="27"/>
      <c r="AB51" s="43"/>
      <c r="AC51" s="43"/>
      <c r="AD51" s="43"/>
      <c r="AE51" s="27"/>
      <c r="AF51" s="27"/>
      <c r="AG51" s="27"/>
      <c r="AH51" s="27"/>
      <c r="AI51" s="27"/>
      <c r="AJ51" s="27"/>
      <c r="AK51" s="27"/>
      <c r="AL51" s="27"/>
      <c r="AM51" s="27">
        <v>-4.68</v>
      </c>
      <c r="AN51" s="27">
        <v>-23.65</v>
      </c>
      <c r="AO51" s="27">
        <v>-127.63</v>
      </c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H51" s="65"/>
      <c r="BI51" s="65"/>
      <c r="BJ51"/>
      <c r="BK51"/>
      <c r="BL51" s="253"/>
      <c r="BM51" s="65"/>
      <c r="BN51" s="65"/>
      <c r="BT51" s="70"/>
      <c r="BU51" s="70"/>
      <c r="BV51" s="70"/>
      <c r="BW51" s="70"/>
      <c r="BX51" s="70"/>
      <c r="BY51" s="70"/>
      <c r="BZ51" s="70"/>
      <c r="CA51" s="83"/>
      <c r="CB51" s="83"/>
      <c r="CC51" s="83"/>
      <c r="CD51" s="83"/>
      <c r="CE51" s="70"/>
      <c r="CF51" s="70"/>
      <c r="CG51" s="70"/>
      <c r="CH51" s="70"/>
    </row>
    <row r="52" spans="1:86" x14ac:dyDescent="0.2">
      <c r="A52" s="73">
        <v>42</v>
      </c>
      <c r="B52" s="180">
        <v>42284</v>
      </c>
      <c r="C52" s="175" t="s">
        <v>176</v>
      </c>
      <c r="D52" s="176" t="s">
        <v>177</v>
      </c>
      <c r="E52" s="177"/>
      <c r="F52" s="414" t="s">
        <v>309</v>
      </c>
      <c r="G52" s="178">
        <v>4.26</v>
      </c>
      <c r="H52" s="178"/>
      <c r="I52" s="178"/>
      <c r="J52" s="179">
        <v>42278</v>
      </c>
      <c r="K52" s="174">
        <v>37</v>
      </c>
      <c r="L52" s="435"/>
      <c r="M52" s="436"/>
      <c r="N52" s="433">
        <f t="shared" si="2"/>
        <v>6276.7599999999984</v>
      </c>
      <c r="O52" s="278">
        <v>4.26</v>
      </c>
      <c r="P52" s="300"/>
      <c r="Q52" s="265">
        <f t="shared" si="3"/>
        <v>63962.130000000005</v>
      </c>
      <c r="R52" s="271"/>
      <c r="S52" s="271">
        <f t="shared" si="4"/>
        <v>12259.1</v>
      </c>
      <c r="T52" s="292"/>
      <c r="U52" s="291">
        <f t="shared" si="5"/>
        <v>31168.12</v>
      </c>
      <c r="V52" s="22">
        <f t="shared" si="1"/>
        <v>113666.11</v>
      </c>
      <c r="W52" s="139">
        <f t="shared" si="6"/>
        <v>4.26</v>
      </c>
      <c r="X52" s="106"/>
      <c r="Y52" s="27"/>
      <c r="Z52" s="90"/>
      <c r="AA52" s="27"/>
      <c r="AB52" s="43"/>
      <c r="AC52" s="43"/>
      <c r="AD52" s="43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>
        <v>4.26</v>
      </c>
      <c r="AX52" s="27"/>
      <c r="AY52" s="27"/>
      <c r="AZ52" s="27"/>
      <c r="BA52" s="27"/>
      <c r="BB52" s="27"/>
      <c r="BC52" s="27"/>
      <c r="BD52" s="27"/>
      <c r="BE52" s="27"/>
      <c r="BF52" s="27"/>
      <c r="BI52"/>
      <c r="BJ52"/>
      <c r="BK52"/>
      <c r="BL52"/>
      <c r="BM52"/>
      <c r="BT52" s="70"/>
      <c r="BU52" s="70"/>
      <c r="BV52" s="70"/>
      <c r="BW52" s="70"/>
      <c r="BX52" s="70"/>
      <c r="BY52" s="70"/>
      <c r="BZ52" s="70"/>
      <c r="CA52" s="83"/>
      <c r="CB52" s="83"/>
      <c r="CC52" s="83"/>
      <c r="CD52" s="83"/>
    </row>
    <row r="53" spans="1:86" x14ac:dyDescent="0.2">
      <c r="A53" s="73">
        <v>42</v>
      </c>
      <c r="B53" s="180">
        <v>42284</v>
      </c>
      <c r="C53" s="175" t="s">
        <v>176</v>
      </c>
      <c r="D53" s="176" t="s">
        <v>177</v>
      </c>
      <c r="E53" s="177"/>
      <c r="F53" s="414" t="s">
        <v>309</v>
      </c>
      <c r="G53" s="178">
        <v>1.99</v>
      </c>
      <c r="H53" s="178"/>
      <c r="I53" s="178"/>
      <c r="J53" s="179">
        <v>42278</v>
      </c>
      <c r="K53" s="174">
        <v>37</v>
      </c>
      <c r="L53" s="435"/>
      <c r="M53" s="436"/>
      <c r="N53" s="433">
        <f t="shared" si="2"/>
        <v>6276.7599999999984</v>
      </c>
      <c r="O53" s="278">
        <v>1.99</v>
      </c>
      <c r="P53" s="300"/>
      <c r="Q53" s="265">
        <f t="shared" si="3"/>
        <v>63964.12</v>
      </c>
      <c r="R53" s="271"/>
      <c r="S53" s="271">
        <f t="shared" si="4"/>
        <v>12259.1</v>
      </c>
      <c r="T53" s="292"/>
      <c r="U53" s="291">
        <f t="shared" si="5"/>
        <v>31168.12</v>
      </c>
      <c r="V53" s="22">
        <f t="shared" si="1"/>
        <v>113668.1</v>
      </c>
      <c r="W53" s="139">
        <f t="shared" si="6"/>
        <v>1.99</v>
      </c>
      <c r="X53" s="106"/>
      <c r="Y53" s="27"/>
      <c r="Z53" s="90"/>
      <c r="AA53" s="27"/>
      <c r="AB53" s="43"/>
      <c r="AC53" s="43"/>
      <c r="AD53" s="43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>
        <v>1.99</v>
      </c>
      <c r="AX53" s="27"/>
      <c r="AY53" s="27"/>
      <c r="AZ53" s="27"/>
      <c r="BA53" s="27"/>
      <c r="BB53" s="27"/>
      <c r="BC53" s="27"/>
      <c r="BD53" s="27"/>
      <c r="BE53" s="27"/>
      <c r="BF53" s="27"/>
      <c r="BH53" s="65"/>
      <c r="BI53"/>
      <c r="BJ53"/>
      <c r="BK53"/>
      <c r="BL53"/>
      <c r="BM53" s="65"/>
      <c r="BN53" s="65"/>
      <c r="BT53" s="70"/>
      <c r="BU53" s="70"/>
      <c r="BV53" s="70"/>
      <c r="BW53" s="70"/>
      <c r="BX53" s="70"/>
      <c r="BY53" s="70"/>
      <c r="BZ53" s="70"/>
      <c r="CA53" s="83"/>
      <c r="CB53" s="83"/>
      <c r="CC53" s="83"/>
      <c r="CD53" s="83"/>
    </row>
    <row r="54" spans="1:86" x14ac:dyDescent="0.2">
      <c r="A54" s="73">
        <v>42</v>
      </c>
      <c r="B54" s="180">
        <v>42284</v>
      </c>
      <c r="C54" s="175" t="s">
        <v>176</v>
      </c>
      <c r="D54" s="176" t="s">
        <v>177</v>
      </c>
      <c r="E54" s="177"/>
      <c r="F54" s="419" t="s">
        <v>309</v>
      </c>
      <c r="G54" s="178">
        <v>1.72</v>
      </c>
      <c r="H54" s="178"/>
      <c r="I54" s="178"/>
      <c r="J54" s="179">
        <v>42278</v>
      </c>
      <c r="K54" s="174">
        <v>37</v>
      </c>
      <c r="L54" s="435"/>
      <c r="M54" s="436"/>
      <c r="N54" s="433">
        <f t="shared" si="2"/>
        <v>6276.7599999999984</v>
      </c>
      <c r="O54" s="278">
        <v>1.72</v>
      </c>
      <c r="P54" s="300"/>
      <c r="Q54" s="265">
        <f t="shared" si="3"/>
        <v>63965.840000000004</v>
      </c>
      <c r="R54" s="271"/>
      <c r="S54" s="271">
        <f t="shared" si="4"/>
        <v>12259.1</v>
      </c>
      <c r="T54" s="292"/>
      <c r="U54" s="291">
        <f t="shared" si="5"/>
        <v>31168.12</v>
      </c>
      <c r="V54" s="22">
        <f t="shared" si="1"/>
        <v>113669.82</v>
      </c>
      <c r="W54" s="139">
        <f t="shared" si="6"/>
        <v>1.72</v>
      </c>
      <c r="X54" s="106"/>
      <c r="Y54" s="27"/>
      <c r="Z54" s="90"/>
      <c r="AA54" s="27"/>
      <c r="AB54" s="43"/>
      <c r="AC54" s="43"/>
      <c r="AD54" s="43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>
        <v>1.72</v>
      </c>
      <c r="AX54" s="27"/>
      <c r="AY54" s="27"/>
      <c r="AZ54" s="27"/>
      <c r="BA54" s="27"/>
      <c r="BB54" s="27"/>
      <c r="BC54" s="27"/>
      <c r="BD54" s="27"/>
      <c r="BE54" s="27"/>
      <c r="BF54" s="27"/>
      <c r="BH54" s="70"/>
      <c r="BI54" s="65"/>
      <c r="BJ54"/>
      <c r="BK54"/>
      <c r="BL54"/>
      <c r="BM54" s="70"/>
      <c r="BN54" s="65"/>
      <c r="BT54" s="70"/>
      <c r="BU54" s="70"/>
      <c r="BV54" s="70"/>
      <c r="BW54" s="70"/>
      <c r="BX54" s="70"/>
      <c r="BY54" s="70"/>
      <c r="BZ54" s="70"/>
      <c r="CA54" s="83"/>
      <c r="CB54" s="83"/>
      <c r="CC54" s="83"/>
      <c r="CD54" s="83"/>
    </row>
    <row r="55" spans="1:86" x14ac:dyDescent="0.2">
      <c r="A55" s="73">
        <v>43</v>
      </c>
      <c r="B55" s="180">
        <v>42284</v>
      </c>
      <c r="C55" s="175" t="s">
        <v>263</v>
      </c>
      <c r="D55" s="176" t="s">
        <v>271</v>
      </c>
      <c r="E55" s="177"/>
      <c r="F55" s="419">
        <v>100412</v>
      </c>
      <c r="G55" s="178"/>
      <c r="H55" s="178">
        <v>35.619999999999997</v>
      </c>
      <c r="I55" s="178"/>
      <c r="J55" s="179">
        <v>42356</v>
      </c>
      <c r="K55" s="174">
        <v>38</v>
      </c>
      <c r="L55" s="435"/>
      <c r="M55" s="436"/>
      <c r="N55" s="433">
        <f t="shared" si="2"/>
        <v>6276.7599999999984</v>
      </c>
      <c r="O55" s="278"/>
      <c r="P55" s="300">
        <v>35.619999999999997</v>
      </c>
      <c r="Q55" s="265">
        <f t="shared" si="3"/>
        <v>63930.22</v>
      </c>
      <c r="R55" s="271"/>
      <c r="S55" s="271">
        <f t="shared" si="4"/>
        <v>12259.1</v>
      </c>
      <c r="T55" s="292"/>
      <c r="U55" s="291">
        <f t="shared" si="5"/>
        <v>31168.12</v>
      </c>
      <c r="V55" s="22">
        <f t="shared" si="1"/>
        <v>113634.2</v>
      </c>
      <c r="W55" s="139">
        <f t="shared" si="6"/>
        <v>-35.619999999999997</v>
      </c>
      <c r="X55" s="106"/>
      <c r="Y55" s="27"/>
      <c r="Z55" s="90"/>
      <c r="AA55" s="27"/>
      <c r="AB55" s="43"/>
      <c r="AC55" s="43"/>
      <c r="AD55" s="43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H55" s="27"/>
      <c r="BI55"/>
      <c r="BJ55"/>
      <c r="BK55"/>
      <c r="BL55"/>
      <c r="BM55"/>
      <c r="BN55" s="65">
        <v>-35.619999999999997</v>
      </c>
      <c r="BT55" s="70"/>
      <c r="BU55" s="70"/>
      <c r="BV55" s="70"/>
      <c r="BW55" s="70"/>
      <c r="BX55" s="70"/>
      <c r="BY55" s="70"/>
      <c r="BZ55" s="70"/>
      <c r="CA55" s="83"/>
      <c r="CB55" s="83"/>
      <c r="CC55" s="83"/>
      <c r="CD55" s="178"/>
    </row>
    <row r="56" spans="1:86" x14ac:dyDescent="0.2">
      <c r="A56" s="73">
        <v>44</v>
      </c>
      <c r="B56" s="180">
        <v>42284</v>
      </c>
      <c r="C56" s="175" t="s">
        <v>264</v>
      </c>
      <c r="D56" s="176" t="s">
        <v>265</v>
      </c>
      <c r="E56" s="177"/>
      <c r="F56" s="419">
        <v>100413</v>
      </c>
      <c r="G56" s="178"/>
      <c r="H56" s="178">
        <v>246</v>
      </c>
      <c r="I56" s="178"/>
      <c r="J56" s="179">
        <v>42356</v>
      </c>
      <c r="K56" s="174">
        <v>38</v>
      </c>
      <c r="L56" s="435"/>
      <c r="M56" s="436"/>
      <c r="N56" s="433">
        <f t="shared" si="2"/>
        <v>6276.7599999999984</v>
      </c>
      <c r="O56" s="278"/>
      <c r="P56" s="300">
        <v>246</v>
      </c>
      <c r="Q56" s="265">
        <f t="shared" si="3"/>
        <v>63684.22</v>
      </c>
      <c r="R56" s="271"/>
      <c r="S56" s="271">
        <f t="shared" si="4"/>
        <v>12259.1</v>
      </c>
      <c r="T56" s="292"/>
      <c r="U56" s="291">
        <f t="shared" si="5"/>
        <v>31168.12</v>
      </c>
      <c r="V56" s="22">
        <f t="shared" si="1"/>
        <v>113388.2</v>
      </c>
      <c r="W56" s="139">
        <f t="shared" si="6"/>
        <v>-246</v>
      </c>
      <c r="X56" s="106"/>
      <c r="Y56" s="27"/>
      <c r="Z56" s="90"/>
      <c r="AA56" s="27"/>
      <c r="AB56" s="43"/>
      <c r="AC56" s="43"/>
      <c r="AD56" s="43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I56"/>
      <c r="BJ56"/>
      <c r="BK56"/>
      <c r="BL56"/>
      <c r="BM56"/>
      <c r="BT56" s="70"/>
      <c r="BU56" s="70"/>
      <c r="BV56" s="70"/>
      <c r="BW56" s="70"/>
      <c r="BX56" s="70"/>
      <c r="BY56" s="70"/>
      <c r="BZ56" s="70"/>
      <c r="CA56" s="83"/>
      <c r="CB56" s="83"/>
      <c r="CC56" s="83"/>
      <c r="CD56" s="178"/>
      <c r="CE56" s="65">
        <v>-246</v>
      </c>
    </row>
    <row r="57" spans="1:86" x14ac:dyDescent="0.2">
      <c r="A57" s="73">
        <v>45</v>
      </c>
      <c r="B57" s="180">
        <v>42284</v>
      </c>
      <c r="C57" s="175" t="s">
        <v>223</v>
      </c>
      <c r="D57" s="176" t="s">
        <v>224</v>
      </c>
      <c r="E57" s="177"/>
      <c r="F57" s="419">
        <v>100414</v>
      </c>
      <c r="G57" s="178"/>
      <c r="H57" s="178">
        <v>268.8</v>
      </c>
      <c r="I57" s="178"/>
      <c r="J57" s="179">
        <v>42356</v>
      </c>
      <c r="K57" s="174">
        <v>38</v>
      </c>
      <c r="L57" s="435"/>
      <c r="M57" s="436"/>
      <c r="N57" s="433">
        <f t="shared" si="2"/>
        <v>6276.7599999999984</v>
      </c>
      <c r="O57" s="278"/>
      <c r="P57" s="300">
        <v>268.8</v>
      </c>
      <c r="Q57" s="265">
        <f t="shared" si="3"/>
        <v>63415.42</v>
      </c>
      <c r="R57" s="271"/>
      <c r="S57" s="271">
        <f t="shared" si="4"/>
        <v>12259.1</v>
      </c>
      <c r="T57" s="292"/>
      <c r="U57" s="291">
        <f t="shared" si="5"/>
        <v>31168.12</v>
      </c>
      <c r="V57" s="22">
        <f t="shared" si="1"/>
        <v>113119.4</v>
      </c>
      <c r="W57" s="139">
        <f t="shared" si="6"/>
        <v>-268.8</v>
      </c>
      <c r="X57" s="106"/>
      <c r="Y57" s="27"/>
      <c r="Z57" s="90" t="s">
        <v>266</v>
      </c>
      <c r="AA57" s="27">
        <v>-44.8</v>
      </c>
      <c r="AB57" s="43" t="s">
        <v>226</v>
      </c>
      <c r="AC57" s="43" t="s">
        <v>223</v>
      </c>
      <c r="AD57" s="43" t="s">
        <v>267</v>
      </c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70"/>
      <c r="BI57" s="65">
        <v>-224</v>
      </c>
      <c r="BJ57"/>
      <c r="BK57"/>
      <c r="BL57"/>
      <c r="BM57" s="70"/>
      <c r="BN57" s="319"/>
      <c r="BO57" s="319"/>
      <c r="BT57" s="70"/>
      <c r="BU57" s="70"/>
      <c r="BV57" s="70"/>
      <c r="BW57" s="70"/>
      <c r="BX57" s="70"/>
      <c r="BY57" s="70"/>
      <c r="BZ57" s="70"/>
      <c r="CA57" s="83"/>
      <c r="CB57" s="83"/>
      <c r="CC57" s="83"/>
      <c r="CD57" s="178"/>
    </row>
    <row r="58" spans="1:86" x14ac:dyDescent="0.2">
      <c r="A58" s="73">
        <v>46</v>
      </c>
      <c r="B58" s="180">
        <v>42284</v>
      </c>
      <c r="C58" s="175" t="s">
        <v>27</v>
      </c>
      <c r="D58" s="176" t="s">
        <v>181</v>
      </c>
      <c r="E58" s="177"/>
      <c r="F58" s="419">
        <v>100415</v>
      </c>
      <c r="G58" s="178"/>
      <c r="H58" s="178">
        <v>25</v>
      </c>
      <c r="I58" s="178"/>
      <c r="J58" s="179">
        <v>42356</v>
      </c>
      <c r="K58" s="174">
        <v>38</v>
      </c>
      <c r="L58" s="435"/>
      <c r="M58" s="436"/>
      <c r="N58" s="433">
        <f t="shared" si="2"/>
        <v>6276.7599999999984</v>
      </c>
      <c r="O58" s="278"/>
      <c r="P58" s="300">
        <v>25</v>
      </c>
      <c r="Q58" s="265">
        <f t="shared" si="3"/>
        <v>63390.42</v>
      </c>
      <c r="R58" s="271"/>
      <c r="S58" s="271">
        <f t="shared" si="4"/>
        <v>12259.1</v>
      </c>
      <c r="T58" s="292"/>
      <c r="U58" s="291">
        <f t="shared" si="5"/>
        <v>31168.12</v>
      </c>
      <c r="V58" s="22">
        <f t="shared" si="1"/>
        <v>113094.39999999999</v>
      </c>
      <c r="W58" s="139">
        <f t="shared" si="6"/>
        <v>-25</v>
      </c>
      <c r="X58" s="106"/>
      <c r="Y58" s="27"/>
      <c r="Z58" s="90"/>
      <c r="AA58" s="27"/>
      <c r="AB58" s="43"/>
      <c r="AC58" s="43"/>
      <c r="AD58" s="43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I58"/>
      <c r="BJ58"/>
      <c r="BK58"/>
      <c r="BL58"/>
      <c r="BM58"/>
      <c r="BQ58" s="27"/>
      <c r="BR58" s="27"/>
      <c r="BS58" s="27"/>
      <c r="BT58" s="70">
        <v>-25</v>
      </c>
      <c r="BU58" s="70"/>
      <c r="BV58" s="70"/>
      <c r="BW58" s="70"/>
      <c r="BX58" s="70"/>
      <c r="BY58" s="70"/>
      <c r="BZ58" s="70"/>
      <c r="CA58" s="83"/>
      <c r="CB58" s="83"/>
      <c r="CC58" s="83"/>
      <c r="CD58" s="178"/>
    </row>
    <row r="59" spans="1:86" x14ac:dyDescent="0.2">
      <c r="A59" s="73">
        <v>47</v>
      </c>
      <c r="B59" s="180">
        <v>42284</v>
      </c>
      <c r="C59" s="175" t="s">
        <v>194</v>
      </c>
      <c r="D59" s="176" t="s">
        <v>268</v>
      </c>
      <c r="E59" s="177"/>
      <c r="F59" s="419">
        <v>100416</v>
      </c>
      <c r="G59" s="178"/>
      <c r="H59" s="178">
        <v>751.65</v>
      </c>
      <c r="I59" s="178"/>
      <c r="J59" s="179">
        <v>42356</v>
      </c>
      <c r="K59" s="174">
        <v>38</v>
      </c>
      <c r="L59" s="435"/>
      <c r="M59" s="436"/>
      <c r="N59" s="433">
        <f t="shared" si="2"/>
        <v>6276.7599999999984</v>
      </c>
      <c r="O59" s="278"/>
      <c r="P59" s="300">
        <v>751.65</v>
      </c>
      <c r="Q59" s="265">
        <f t="shared" si="3"/>
        <v>62638.77</v>
      </c>
      <c r="R59" s="271"/>
      <c r="S59" s="271">
        <f t="shared" si="4"/>
        <v>12259.1</v>
      </c>
      <c r="T59" s="292"/>
      <c r="U59" s="291">
        <f t="shared" si="5"/>
        <v>31168.12</v>
      </c>
      <c r="V59" s="22">
        <f t="shared" si="1"/>
        <v>112342.75</v>
      </c>
      <c r="W59" s="139">
        <f t="shared" si="6"/>
        <v>-751.65</v>
      </c>
      <c r="X59" s="106"/>
      <c r="Y59" s="27"/>
      <c r="Z59" s="90"/>
      <c r="AA59" s="27"/>
      <c r="AB59" s="43"/>
      <c r="AC59" s="43"/>
      <c r="AD59" s="43"/>
      <c r="AE59" s="27">
        <v>-751.65</v>
      </c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I59"/>
      <c r="BJ59"/>
      <c r="BK59"/>
      <c r="BL59"/>
      <c r="BM59"/>
      <c r="BQ59" s="27"/>
      <c r="BR59" s="27"/>
      <c r="BS59" s="27"/>
      <c r="BT59" s="27"/>
      <c r="BU59" s="70"/>
      <c r="BV59" s="70"/>
      <c r="BW59" s="70"/>
      <c r="BX59" s="70"/>
      <c r="BY59" s="70"/>
      <c r="BZ59" s="70"/>
      <c r="CA59" s="77"/>
      <c r="CB59" s="77"/>
      <c r="CC59" s="77"/>
      <c r="CD59" s="31"/>
    </row>
    <row r="60" spans="1:86" x14ac:dyDescent="0.2">
      <c r="A60" s="73">
        <v>48</v>
      </c>
      <c r="B60" s="180">
        <v>42284</v>
      </c>
      <c r="C60" s="175" t="s">
        <v>194</v>
      </c>
      <c r="D60" s="176" t="s">
        <v>269</v>
      </c>
      <c r="E60" s="177"/>
      <c r="F60" s="419">
        <v>100417</v>
      </c>
      <c r="G60" s="178"/>
      <c r="H60" s="178">
        <v>96.35</v>
      </c>
      <c r="I60" s="178"/>
      <c r="J60" s="179">
        <v>42356</v>
      </c>
      <c r="K60" s="174">
        <v>38</v>
      </c>
      <c r="L60" s="435"/>
      <c r="M60" s="436"/>
      <c r="N60" s="433">
        <f t="shared" si="2"/>
        <v>6276.7599999999984</v>
      </c>
      <c r="O60" s="278"/>
      <c r="P60" s="300">
        <v>96.35</v>
      </c>
      <c r="Q60" s="265">
        <f t="shared" si="3"/>
        <v>62542.42</v>
      </c>
      <c r="R60" s="271"/>
      <c r="S60" s="271">
        <f t="shared" si="4"/>
        <v>12259.1</v>
      </c>
      <c r="T60" s="292"/>
      <c r="U60" s="291">
        <f t="shared" si="5"/>
        <v>31168.12</v>
      </c>
      <c r="V60" s="22">
        <f t="shared" si="1"/>
        <v>112246.39999999999</v>
      </c>
      <c r="W60" s="139">
        <f t="shared" si="6"/>
        <v>-96.35</v>
      </c>
      <c r="X60" s="106"/>
      <c r="Y60" s="27"/>
      <c r="Z60" s="90"/>
      <c r="AA60" s="27"/>
      <c r="AB60" s="43"/>
      <c r="AC60" s="43"/>
      <c r="AD60" s="43"/>
      <c r="AE60" s="27"/>
      <c r="AF60" s="27"/>
      <c r="AG60" s="27"/>
      <c r="AH60" s="27"/>
      <c r="AI60" s="27"/>
      <c r="AJ60" s="27"/>
      <c r="AK60" s="27"/>
      <c r="AL60" s="27"/>
      <c r="AM60" s="27">
        <v>-18.809999999999999</v>
      </c>
      <c r="AN60" s="27">
        <v>-28.38</v>
      </c>
      <c r="AO60" s="27">
        <v>-49.16</v>
      </c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I60"/>
      <c r="BJ60"/>
      <c r="BK60"/>
      <c r="BL60"/>
      <c r="BM60"/>
      <c r="BQ60" s="27"/>
      <c r="BR60" s="27"/>
      <c r="BS60" s="27"/>
      <c r="BT60" s="27"/>
      <c r="BU60" s="70"/>
      <c r="BV60" s="70"/>
      <c r="BW60" s="70"/>
      <c r="BX60" s="70"/>
      <c r="BY60" s="70"/>
      <c r="BZ60" s="70"/>
      <c r="CA60" s="77"/>
      <c r="CB60" s="77"/>
      <c r="CC60" s="77"/>
      <c r="CD60" s="31"/>
    </row>
    <row r="61" spans="1:86" x14ac:dyDescent="0.2">
      <c r="A61" s="73">
        <v>49</v>
      </c>
      <c r="B61" s="180">
        <v>42284</v>
      </c>
      <c r="C61" s="175" t="s">
        <v>197</v>
      </c>
      <c r="D61" s="176" t="s">
        <v>270</v>
      </c>
      <c r="E61" s="181"/>
      <c r="F61" s="420">
        <v>100419</v>
      </c>
      <c r="G61" s="178"/>
      <c r="H61" s="178">
        <v>468.44</v>
      </c>
      <c r="I61" s="178"/>
      <c r="J61" s="179">
        <v>42356</v>
      </c>
      <c r="K61" s="174">
        <v>38</v>
      </c>
      <c r="L61" s="437"/>
      <c r="M61" s="436"/>
      <c r="N61" s="433">
        <f t="shared" si="2"/>
        <v>6276.7599999999984</v>
      </c>
      <c r="O61" s="318"/>
      <c r="P61" s="300">
        <v>468.44</v>
      </c>
      <c r="Q61" s="265">
        <f t="shared" si="3"/>
        <v>62073.979999999996</v>
      </c>
      <c r="R61" s="271"/>
      <c r="S61" s="271">
        <f t="shared" si="4"/>
        <v>12259.1</v>
      </c>
      <c r="T61" s="292"/>
      <c r="U61" s="291">
        <f t="shared" si="5"/>
        <v>31168.12</v>
      </c>
      <c r="V61" s="22">
        <f t="shared" si="1"/>
        <v>111777.95999999999</v>
      </c>
      <c r="W61" s="139">
        <f t="shared" si="6"/>
        <v>-468.43999999999994</v>
      </c>
      <c r="X61" s="106"/>
      <c r="Y61" s="27"/>
      <c r="Z61" s="90"/>
      <c r="AA61" s="27"/>
      <c r="AB61" s="43"/>
      <c r="AC61" s="43"/>
      <c r="AD61" s="43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>
        <v>-40</v>
      </c>
      <c r="AY61" s="27">
        <v>-47.09</v>
      </c>
      <c r="AZ61" s="27">
        <v>-81.3</v>
      </c>
      <c r="BA61" s="27"/>
      <c r="BB61" s="70">
        <v>-86.35</v>
      </c>
      <c r="BC61" s="70"/>
      <c r="BD61" s="70">
        <v>-94.1</v>
      </c>
      <c r="BE61" s="70"/>
      <c r="BF61" s="70"/>
      <c r="BG61" s="70"/>
      <c r="BH61" s="70">
        <v>-18.260000000000002</v>
      </c>
      <c r="BI61" s="70"/>
      <c r="BJ61" s="70"/>
      <c r="BK61" s="70"/>
      <c r="BL61" s="70"/>
      <c r="BM61" s="77">
        <v>-101.34</v>
      </c>
      <c r="BN61" s="70"/>
      <c r="BQ61" s="27"/>
      <c r="BR61" s="27"/>
      <c r="BS61" s="27"/>
      <c r="BT61" s="27"/>
      <c r="BU61" s="70"/>
      <c r="BV61" s="70"/>
      <c r="BW61" s="70"/>
      <c r="BX61" s="70"/>
      <c r="BY61" s="70"/>
      <c r="BZ61" s="70"/>
      <c r="CA61" s="77"/>
      <c r="CB61" s="77"/>
      <c r="CC61" s="77"/>
      <c r="CD61" s="31"/>
    </row>
    <row r="62" spans="1:86" x14ac:dyDescent="0.2">
      <c r="A62" s="73">
        <v>50</v>
      </c>
      <c r="B62" s="180">
        <v>42311</v>
      </c>
      <c r="C62" s="175" t="s">
        <v>197</v>
      </c>
      <c r="D62" s="176" t="s">
        <v>272</v>
      </c>
      <c r="E62" s="177"/>
      <c r="F62" s="420">
        <v>100420</v>
      </c>
      <c r="G62" s="178"/>
      <c r="H62" s="178">
        <v>468.44</v>
      </c>
      <c r="I62" s="178"/>
      <c r="J62" s="179">
        <v>42356</v>
      </c>
      <c r="K62" s="174">
        <v>38</v>
      </c>
      <c r="L62" s="437"/>
      <c r="M62" s="438"/>
      <c r="N62" s="433">
        <f t="shared" si="2"/>
        <v>6276.7599999999984</v>
      </c>
      <c r="O62" s="318"/>
      <c r="P62" s="300">
        <v>468.44</v>
      </c>
      <c r="Q62" s="265">
        <f t="shared" si="3"/>
        <v>61605.539999999994</v>
      </c>
      <c r="R62" s="271"/>
      <c r="S62" s="271">
        <f t="shared" si="4"/>
        <v>12259.1</v>
      </c>
      <c r="T62" s="292"/>
      <c r="U62" s="291">
        <f t="shared" si="5"/>
        <v>31168.12</v>
      </c>
      <c r="V62" s="22">
        <f t="shared" si="1"/>
        <v>111309.51999999999</v>
      </c>
      <c r="W62" s="139">
        <f t="shared" si="6"/>
        <v>-468.43999999999994</v>
      </c>
      <c r="X62" s="106"/>
      <c r="Y62" s="27"/>
      <c r="Z62" s="90"/>
      <c r="AA62" s="27"/>
      <c r="AB62" s="43"/>
      <c r="AC62" s="43"/>
      <c r="AD62" s="43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>
        <v>-40</v>
      </c>
      <c r="AY62" s="27">
        <v>-47.09</v>
      </c>
      <c r="AZ62" s="27">
        <v>-81.3</v>
      </c>
      <c r="BA62" s="27"/>
      <c r="BB62" s="27">
        <v>-86.35</v>
      </c>
      <c r="BC62" s="27"/>
      <c r="BD62" s="27">
        <v>-94.1</v>
      </c>
      <c r="BE62" s="27"/>
      <c r="BF62" s="27"/>
      <c r="BH62" s="65">
        <v>-18.260000000000002</v>
      </c>
      <c r="BI62"/>
      <c r="BJ62"/>
      <c r="BK62"/>
      <c r="BL62"/>
      <c r="BM62" s="65">
        <v>-101.34</v>
      </c>
      <c r="BQ62" s="27"/>
      <c r="BR62" s="27"/>
      <c r="BS62" s="27"/>
      <c r="BT62" s="27"/>
      <c r="BU62" s="70"/>
      <c r="BV62" s="70"/>
      <c r="BW62" s="70"/>
      <c r="BX62" s="70"/>
      <c r="BY62" s="70"/>
      <c r="BZ62" s="70"/>
      <c r="CA62" s="77"/>
      <c r="CB62" s="77"/>
      <c r="CC62" s="77"/>
      <c r="CD62" s="77"/>
      <c r="CE62" s="70"/>
    </row>
    <row r="63" spans="1:86" x14ac:dyDescent="0.2">
      <c r="A63" s="73">
        <v>51</v>
      </c>
      <c r="B63" s="180">
        <v>42311</v>
      </c>
      <c r="C63" s="175" t="s">
        <v>223</v>
      </c>
      <c r="D63" s="176" t="s">
        <v>273</v>
      </c>
      <c r="E63" s="177"/>
      <c r="F63" s="420">
        <v>100421</v>
      </c>
      <c r="G63" s="178"/>
      <c r="H63" s="178">
        <v>296.39999999999998</v>
      </c>
      <c r="I63" s="178"/>
      <c r="J63" s="179">
        <v>42356</v>
      </c>
      <c r="K63" s="174">
        <v>38</v>
      </c>
      <c r="L63" s="437"/>
      <c r="M63" s="438"/>
      <c r="N63" s="433">
        <f t="shared" si="2"/>
        <v>6276.7599999999984</v>
      </c>
      <c r="O63" s="318"/>
      <c r="P63" s="300">
        <v>296.39999999999998</v>
      </c>
      <c r="Q63" s="265">
        <f t="shared" si="3"/>
        <v>61309.139999999992</v>
      </c>
      <c r="R63" s="271"/>
      <c r="S63" s="271">
        <f t="shared" si="4"/>
        <v>12259.1</v>
      </c>
      <c r="T63" s="292"/>
      <c r="U63" s="291">
        <f t="shared" si="5"/>
        <v>31168.12</v>
      </c>
      <c r="V63" s="22">
        <f t="shared" si="1"/>
        <v>111013.12</v>
      </c>
      <c r="W63" s="139">
        <f t="shared" si="6"/>
        <v>-296.39999999999998</v>
      </c>
      <c r="X63" s="106"/>
      <c r="Y63" s="27"/>
      <c r="Z63" s="90" t="s">
        <v>274</v>
      </c>
      <c r="AA63" s="27">
        <v>-49.4</v>
      </c>
      <c r="AB63" s="43" t="s">
        <v>226</v>
      </c>
      <c r="AC63" s="43" t="s">
        <v>223</v>
      </c>
      <c r="AD63" s="43" t="s">
        <v>267</v>
      </c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>
        <v>-247</v>
      </c>
      <c r="AY63" s="27"/>
      <c r="AZ63" s="27"/>
      <c r="BA63" s="27"/>
      <c r="BB63" s="27"/>
      <c r="BC63" s="27"/>
      <c r="BD63" s="27"/>
      <c r="BE63" s="27"/>
      <c r="BF63" s="27"/>
      <c r="BH63" s="70"/>
      <c r="BI63" s="65"/>
      <c r="BJ63"/>
      <c r="BK63"/>
      <c r="BL63"/>
      <c r="BM63" s="70"/>
      <c r="BQ63" s="27"/>
      <c r="BR63" s="27"/>
      <c r="BS63" s="27"/>
      <c r="BT63" s="27"/>
      <c r="BU63" s="70"/>
      <c r="BV63" s="70"/>
      <c r="BW63" s="70"/>
      <c r="BX63" s="70"/>
      <c r="BY63" s="70"/>
      <c r="BZ63" s="70"/>
      <c r="CA63" s="77"/>
      <c r="CB63" s="77"/>
      <c r="CC63" s="77"/>
      <c r="CD63" s="77"/>
      <c r="CE63" s="70"/>
    </row>
    <row r="64" spans="1:86" x14ac:dyDescent="0.2">
      <c r="A64" s="73">
        <v>52</v>
      </c>
      <c r="B64" s="180">
        <v>42311</v>
      </c>
      <c r="C64" s="175" t="s">
        <v>275</v>
      </c>
      <c r="D64" s="176" t="s">
        <v>181</v>
      </c>
      <c r="E64" s="30"/>
      <c r="F64" s="420">
        <v>100422</v>
      </c>
      <c r="G64" s="30"/>
      <c r="H64" s="30">
        <v>149</v>
      </c>
      <c r="I64" s="31"/>
      <c r="J64" s="179">
        <v>42356</v>
      </c>
      <c r="K64" s="174">
        <v>38</v>
      </c>
      <c r="L64" s="435"/>
      <c r="M64" s="436"/>
      <c r="N64" s="433">
        <f t="shared" si="2"/>
        <v>6276.7599999999984</v>
      </c>
      <c r="O64" s="278"/>
      <c r="P64" s="300">
        <v>149</v>
      </c>
      <c r="Q64" s="265">
        <f t="shared" si="3"/>
        <v>61160.139999999992</v>
      </c>
      <c r="R64" s="271"/>
      <c r="S64" s="271">
        <f t="shared" si="4"/>
        <v>12259.1</v>
      </c>
      <c r="T64" s="292"/>
      <c r="U64" s="291">
        <f t="shared" si="5"/>
        <v>31168.12</v>
      </c>
      <c r="V64" s="22">
        <f t="shared" si="1"/>
        <v>110864.12</v>
      </c>
      <c r="W64" s="139">
        <f t="shared" si="6"/>
        <v>-149</v>
      </c>
      <c r="X64" s="106"/>
      <c r="Y64" s="27"/>
      <c r="Z64" s="90"/>
      <c r="AA64" s="27"/>
      <c r="AB64" s="43"/>
      <c r="AC64" s="43"/>
      <c r="AD64" s="43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>
        <v>-149</v>
      </c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65"/>
      <c r="BH64" s="65"/>
      <c r="BI64" s="27"/>
      <c r="BJ64"/>
      <c r="BK64"/>
      <c r="BL64"/>
      <c r="BM64" s="65"/>
      <c r="BN64" s="65"/>
      <c r="BQ64" s="27"/>
      <c r="BR64" s="27"/>
      <c r="BS64" s="27"/>
      <c r="BT64" s="27"/>
      <c r="BU64" s="70"/>
      <c r="BV64" s="70"/>
      <c r="BW64" s="70"/>
      <c r="BX64" s="70"/>
      <c r="BY64" s="70"/>
      <c r="BZ64" s="70"/>
      <c r="CA64" s="77"/>
      <c r="CB64" s="77"/>
      <c r="CC64" s="77"/>
      <c r="CD64" s="77"/>
      <c r="CE64" s="70"/>
    </row>
    <row r="65" spans="1:83" x14ac:dyDescent="0.2">
      <c r="A65" s="73">
        <v>53</v>
      </c>
      <c r="B65" s="180">
        <v>42311</v>
      </c>
      <c r="C65" s="175" t="s">
        <v>178</v>
      </c>
      <c r="D65" s="176" t="s">
        <v>179</v>
      </c>
      <c r="E65" s="182"/>
      <c r="F65" s="420">
        <v>100423</v>
      </c>
      <c r="G65" s="77"/>
      <c r="H65" s="77">
        <v>28250</v>
      </c>
      <c r="I65" s="77"/>
      <c r="J65" s="179">
        <v>42356</v>
      </c>
      <c r="K65" s="174">
        <v>38</v>
      </c>
      <c r="L65" s="435"/>
      <c r="M65" s="436"/>
      <c r="N65" s="433">
        <f t="shared" si="2"/>
        <v>6276.7599999999984</v>
      </c>
      <c r="O65" s="278"/>
      <c r="P65" s="300">
        <v>28250</v>
      </c>
      <c r="Q65" s="265">
        <f t="shared" si="3"/>
        <v>32910.139999999992</v>
      </c>
      <c r="R65" s="271"/>
      <c r="S65" s="271">
        <f t="shared" si="4"/>
        <v>12259.1</v>
      </c>
      <c r="T65" s="292"/>
      <c r="U65" s="291">
        <f t="shared" si="5"/>
        <v>31168.12</v>
      </c>
      <c r="V65" s="22">
        <f t="shared" si="1"/>
        <v>82614.12</v>
      </c>
      <c r="W65" s="139">
        <f t="shared" si="6"/>
        <v>-28250</v>
      </c>
      <c r="X65" s="106"/>
      <c r="Y65" s="27"/>
      <c r="Z65" s="90"/>
      <c r="AA65" s="27"/>
      <c r="AB65" s="43"/>
      <c r="AC65" s="43"/>
      <c r="AD65" s="43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H65" s="65"/>
      <c r="BI65"/>
      <c r="BJ65"/>
      <c r="BK65"/>
      <c r="BL65"/>
      <c r="BM65" s="65"/>
      <c r="BQ65" s="27"/>
      <c r="BR65" s="27"/>
      <c r="BS65" s="27"/>
      <c r="BT65" s="27"/>
      <c r="BU65" s="70"/>
      <c r="BV65" s="70"/>
      <c r="BW65" s="70"/>
      <c r="BX65" s="70"/>
      <c r="BY65" s="70"/>
      <c r="BZ65" s="70"/>
      <c r="CA65" s="77"/>
      <c r="CB65" s="77"/>
      <c r="CC65" s="77"/>
      <c r="CD65" s="77"/>
      <c r="CE65" s="70">
        <v>-28250</v>
      </c>
    </row>
    <row r="66" spans="1:83" x14ac:dyDescent="0.2">
      <c r="A66" s="73">
        <v>54</v>
      </c>
      <c r="B66" s="180">
        <v>42311</v>
      </c>
      <c r="C66" s="175" t="s">
        <v>276</v>
      </c>
      <c r="D66" s="176" t="s">
        <v>277</v>
      </c>
      <c r="E66" s="30"/>
      <c r="F66" s="420">
        <v>100424</v>
      </c>
      <c r="G66" s="77"/>
      <c r="H66" s="77">
        <v>50</v>
      </c>
      <c r="I66" s="77"/>
      <c r="J66" s="179">
        <v>42356</v>
      </c>
      <c r="K66" s="174">
        <v>38</v>
      </c>
      <c r="L66" s="435"/>
      <c r="M66" s="438"/>
      <c r="N66" s="433">
        <f t="shared" si="2"/>
        <v>6276.7599999999984</v>
      </c>
      <c r="O66" s="278"/>
      <c r="P66" s="300">
        <v>50</v>
      </c>
      <c r="Q66" s="265">
        <f t="shared" si="3"/>
        <v>32860.139999999992</v>
      </c>
      <c r="R66" s="271"/>
      <c r="S66" s="271">
        <f t="shared" si="4"/>
        <v>12259.1</v>
      </c>
      <c r="T66" s="292"/>
      <c r="U66" s="291">
        <f t="shared" si="5"/>
        <v>31168.12</v>
      </c>
      <c r="V66" s="22">
        <f t="shared" si="1"/>
        <v>82564.12</v>
      </c>
      <c r="W66" s="139">
        <f t="shared" si="6"/>
        <v>-50</v>
      </c>
      <c r="X66" s="106"/>
      <c r="Y66" s="27"/>
      <c r="Z66" s="90"/>
      <c r="AA66" s="27"/>
      <c r="AB66" s="43"/>
      <c r="AC66" s="43"/>
      <c r="AD66" s="43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Q66" s="27"/>
      <c r="BR66" s="27"/>
      <c r="BS66" s="27"/>
      <c r="BT66" s="27"/>
      <c r="BU66" s="70"/>
      <c r="BV66" s="70"/>
      <c r="BW66" s="70"/>
      <c r="BX66" s="70"/>
      <c r="BY66" s="70"/>
      <c r="BZ66" s="70"/>
      <c r="CA66" s="77"/>
      <c r="CB66" s="77">
        <v>-50</v>
      </c>
      <c r="CC66" s="77"/>
      <c r="CD66" s="77"/>
      <c r="CE66" s="70"/>
    </row>
    <row r="67" spans="1:83" x14ac:dyDescent="0.2">
      <c r="A67" s="73">
        <v>55</v>
      </c>
      <c r="B67" s="180">
        <v>42311</v>
      </c>
      <c r="C67" s="175" t="s">
        <v>264</v>
      </c>
      <c r="D67" s="176" t="s">
        <v>265</v>
      </c>
      <c r="E67" s="31"/>
      <c r="F67" s="420">
        <v>100425</v>
      </c>
      <c r="G67" s="77"/>
      <c r="H67" s="77">
        <v>70</v>
      </c>
      <c r="I67" s="77"/>
      <c r="J67" s="179">
        <v>42356</v>
      </c>
      <c r="K67" s="174">
        <v>38</v>
      </c>
      <c r="L67" s="435"/>
      <c r="M67" s="438"/>
      <c r="N67" s="433">
        <f t="shared" si="2"/>
        <v>6276.7599999999984</v>
      </c>
      <c r="O67" s="278"/>
      <c r="P67" s="300">
        <v>70</v>
      </c>
      <c r="Q67" s="265">
        <f t="shared" si="3"/>
        <v>32790.139999999992</v>
      </c>
      <c r="R67" s="271"/>
      <c r="S67" s="271">
        <f t="shared" si="4"/>
        <v>12259.1</v>
      </c>
      <c r="T67" s="292"/>
      <c r="U67" s="291">
        <f t="shared" si="5"/>
        <v>31168.12</v>
      </c>
      <c r="V67" s="22">
        <f t="shared" si="1"/>
        <v>82494.12</v>
      </c>
      <c r="W67" s="139">
        <f t="shared" si="6"/>
        <v>-70</v>
      </c>
      <c r="X67" s="106"/>
      <c r="Y67" s="27"/>
      <c r="Z67" s="90"/>
      <c r="AA67" s="27"/>
      <c r="AB67" s="43"/>
      <c r="AC67" s="43"/>
      <c r="AD67" s="43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92"/>
      <c r="BM67" s="70"/>
      <c r="BQ67" s="27"/>
      <c r="BR67" s="27"/>
      <c r="BS67" s="27"/>
      <c r="BT67" s="27"/>
      <c r="BU67" s="70"/>
      <c r="BV67" s="70"/>
      <c r="BW67" s="70"/>
      <c r="BX67" s="70"/>
      <c r="BY67" s="70"/>
      <c r="BZ67" s="70"/>
      <c r="CA67" s="77"/>
      <c r="CB67" s="77"/>
      <c r="CC67" s="77"/>
      <c r="CD67" s="77"/>
      <c r="CE67" s="70">
        <v>-70</v>
      </c>
    </row>
    <row r="68" spans="1:83" x14ac:dyDescent="0.2">
      <c r="A68" s="73">
        <v>56</v>
      </c>
      <c r="B68" s="180">
        <v>42311</v>
      </c>
      <c r="C68" s="175" t="s">
        <v>194</v>
      </c>
      <c r="D68" s="176" t="s">
        <v>278</v>
      </c>
      <c r="E68" s="31"/>
      <c r="F68" s="420">
        <v>100426</v>
      </c>
      <c r="G68" s="77"/>
      <c r="H68" s="77">
        <v>751.45</v>
      </c>
      <c r="I68" s="77"/>
      <c r="J68" s="179">
        <v>42356</v>
      </c>
      <c r="K68" s="174">
        <v>38</v>
      </c>
      <c r="L68" s="435"/>
      <c r="M68" s="438"/>
      <c r="N68" s="433">
        <f t="shared" si="2"/>
        <v>6276.7599999999984</v>
      </c>
      <c r="O68" s="278"/>
      <c r="P68" s="300">
        <v>751.45</v>
      </c>
      <c r="Q68" s="265">
        <f t="shared" si="3"/>
        <v>32038.689999999991</v>
      </c>
      <c r="R68" s="271"/>
      <c r="S68" s="271">
        <f t="shared" si="4"/>
        <v>12259.1</v>
      </c>
      <c r="T68" s="292"/>
      <c r="U68" s="291">
        <f t="shared" si="5"/>
        <v>31168.12</v>
      </c>
      <c r="V68" s="22">
        <f t="shared" si="1"/>
        <v>81742.669999999984</v>
      </c>
      <c r="W68" s="139">
        <f t="shared" si="6"/>
        <v>-751.45</v>
      </c>
      <c r="X68" s="106"/>
      <c r="Y68" s="27"/>
      <c r="Z68" s="90"/>
      <c r="AA68" s="27"/>
      <c r="AB68" s="43"/>
      <c r="AC68" s="43"/>
      <c r="AD68" s="43"/>
      <c r="AE68" s="30">
        <v>-751.45</v>
      </c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Q68" s="27"/>
      <c r="BR68" s="27"/>
      <c r="BS68" s="27"/>
      <c r="BT68" s="27"/>
      <c r="BU68" s="70"/>
      <c r="BV68" s="70"/>
      <c r="BW68" s="70"/>
      <c r="BX68" s="70"/>
      <c r="BY68" s="70"/>
      <c r="BZ68" s="70"/>
      <c r="CA68" s="77"/>
      <c r="CB68" s="77"/>
      <c r="CC68" s="77"/>
      <c r="CD68" s="77"/>
      <c r="CE68" s="70"/>
    </row>
    <row r="69" spans="1:83" x14ac:dyDescent="0.2">
      <c r="A69" s="73">
        <v>57</v>
      </c>
      <c r="B69" s="180">
        <v>42311</v>
      </c>
      <c r="C69" s="175" t="s">
        <v>194</v>
      </c>
      <c r="D69" s="176" t="s">
        <v>279</v>
      </c>
      <c r="E69" s="31"/>
      <c r="F69" s="420">
        <v>100427</v>
      </c>
      <c r="G69" s="77"/>
      <c r="H69" s="77">
        <v>113.3</v>
      </c>
      <c r="I69" s="77"/>
      <c r="J69" s="179">
        <v>42356</v>
      </c>
      <c r="K69" s="174">
        <v>38</v>
      </c>
      <c r="L69" s="435"/>
      <c r="M69" s="438"/>
      <c r="N69" s="433">
        <f t="shared" si="2"/>
        <v>6276.7599999999984</v>
      </c>
      <c r="O69" s="278"/>
      <c r="P69" s="300">
        <v>113.3</v>
      </c>
      <c r="Q69" s="265">
        <f t="shared" si="3"/>
        <v>31925.389999999992</v>
      </c>
      <c r="R69" s="271"/>
      <c r="S69" s="271">
        <f t="shared" si="4"/>
        <v>12259.1</v>
      </c>
      <c r="T69" s="292"/>
      <c r="U69" s="291">
        <f t="shared" si="5"/>
        <v>31168.12</v>
      </c>
      <c r="V69" s="22">
        <f t="shared" si="1"/>
        <v>81629.37</v>
      </c>
      <c r="W69" s="139">
        <f t="shared" si="6"/>
        <v>-113.3</v>
      </c>
      <c r="X69" s="106"/>
      <c r="Y69" s="27"/>
      <c r="Z69" s="90"/>
      <c r="AA69" s="27"/>
      <c r="AB69" s="43"/>
      <c r="AC69" s="43"/>
      <c r="AD69" s="43"/>
      <c r="AE69" s="27"/>
      <c r="AF69" s="27"/>
      <c r="AG69" s="27"/>
      <c r="AH69" s="27"/>
      <c r="AI69" s="27"/>
      <c r="AJ69" s="27"/>
      <c r="AK69" s="27"/>
      <c r="AL69" s="27"/>
      <c r="AM69" s="27">
        <v>-22.04</v>
      </c>
      <c r="AN69" s="27">
        <v>-33.11</v>
      </c>
      <c r="AO69" s="27">
        <v>-58.15</v>
      </c>
      <c r="AP69" s="27"/>
      <c r="AQ69" s="27"/>
      <c r="AR69" s="27"/>
      <c r="AS69" s="27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Q69" s="27"/>
      <c r="BR69" s="27"/>
      <c r="BS69" s="27"/>
      <c r="BT69" s="27"/>
      <c r="BU69" s="70"/>
      <c r="BV69" s="70"/>
      <c r="BW69" s="70"/>
      <c r="BX69" s="70"/>
      <c r="BY69" s="70"/>
      <c r="BZ69" s="70"/>
      <c r="CA69" s="77"/>
      <c r="CB69" s="77"/>
      <c r="CC69" s="77"/>
      <c r="CD69" s="77"/>
      <c r="CE69" s="70"/>
    </row>
    <row r="70" spans="1:83" x14ac:dyDescent="0.2">
      <c r="A70" s="73">
        <v>58</v>
      </c>
      <c r="B70" s="180">
        <v>42311</v>
      </c>
      <c r="C70" s="175" t="s">
        <v>219</v>
      </c>
      <c r="D70" s="176" t="s">
        <v>280</v>
      </c>
      <c r="E70" s="31"/>
      <c r="F70" s="420"/>
      <c r="G70" s="77"/>
      <c r="H70" s="77"/>
      <c r="I70" s="77"/>
      <c r="J70" s="179">
        <v>42356</v>
      </c>
      <c r="K70" s="174">
        <v>38</v>
      </c>
      <c r="L70" s="435">
        <v>20000</v>
      </c>
      <c r="M70" s="436"/>
      <c r="N70" s="433">
        <f t="shared" si="2"/>
        <v>26276.76</v>
      </c>
      <c r="O70" s="278"/>
      <c r="P70" s="300"/>
      <c r="Q70" s="265">
        <f t="shared" si="3"/>
        <v>31925.389999999992</v>
      </c>
      <c r="R70" s="271"/>
      <c r="S70" s="271">
        <f t="shared" si="4"/>
        <v>12259.1</v>
      </c>
      <c r="T70" s="292">
        <v>-20000</v>
      </c>
      <c r="U70" s="291">
        <f t="shared" si="5"/>
        <v>11168.119999999999</v>
      </c>
      <c r="V70" s="22">
        <f t="shared" si="1"/>
        <v>81629.37</v>
      </c>
      <c r="W70" s="139">
        <f t="shared" si="6"/>
        <v>0</v>
      </c>
      <c r="X70" s="106"/>
      <c r="Y70" s="27"/>
      <c r="Z70" s="90"/>
      <c r="AA70" s="27"/>
      <c r="AB70" s="43"/>
      <c r="AC70" s="43"/>
      <c r="AD70" s="43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Q70" s="27"/>
      <c r="BR70" s="27"/>
      <c r="BS70" s="27"/>
      <c r="BT70" s="27"/>
      <c r="BU70" s="70"/>
      <c r="BV70" s="70"/>
      <c r="BW70" s="70"/>
      <c r="BX70" s="70"/>
      <c r="BY70" s="70"/>
      <c r="BZ70" s="70"/>
      <c r="CA70" s="77"/>
      <c r="CB70" s="77"/>
      <c r="CC70" s="77"/>
      <c r="CD70" s="77"/>
      <c r="CE70" s="70"/>
    </row>
    <row r="71" spans="1:83" x14ac:dyDescent="0.2">
      <c r="A71" s="73">
        <v>59</v>
      </c>
      <c r="B71" s="180">
        <v>42328</v>
      </c>
      <c r="C71" s="175" t="s">
        <v>28</v>
      </c>
      <c r="D71" s="176" t="s">
        <v>281</v>
      </c>
      <c r="E71" s="31"/>
      <c r="F71" s="420">
        <v>100784</v>
      </c>
      <c r="G71" s="77">
        <v>246.5</v>
      </c>
      <c r="H71" s="77"/>
      <c r="I71" s="77"/>
      <c r="J71" s="179">
        <v>42356</v>
      </c>
      <c r="K71" s="174">
        <v>38</v>
      </c>
      <c r="L71" s="435"/>
      <c r="M71" s="438"/>
      <c r="N71" s="433">
        <f t="shared" si="2"/>
        <v>26276.76</v>
      </c>
      <c r="O71" s="278">
        <v>246.5</v>
      </c>
      <c r="P71" s="300"/>
      <c r="Q71" s="265">
        <f t="shared" si="3"/>
        <v>32171.889999999992</v>
      </c>
      <c r="R71" s="271"/>
      <c r="S71" s="271">
        <f t="shared" si="4"/>
        <v>12259.1</v>
      </c>
      <c r="T71" s="292"/>
      <c r="U71" s="291">
        <f t="shared" si="5"/>
        <v>11168.119999999999</v>
      </c>
      <c r="V71" s="22">
        <f t="shared" si="1"/>
        <v>81875.87</v>
      </c>
      <c r="W71" s="139">
        <f t="shared" si="6"/>
        <v>246.5</v>
      </c>
      <c r="X71" s="106"/>
      <c r="Y71" s="27"/>
      <c r="Z71" s="90"/>
      <c r="AA71" s="27"/>
      <c r="AB71" s="43"/>
      <c r="AC71" s="43"/>
      <c r="AD71" s="43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70">
        <v>246.5</v>
      </c>
      <c r="AU71" s="70"/>
      <c r="AV71" s="70"/>
      <c r="AW71" s="70"/>
      <c r="AX71" s="77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65"/>
      <c r="BQ71" s="27"/>
      <c r="BR71" s="27"/>
      <c r="BS71" s="27"/>
      <c r="BT71" s="27"/>
      <c r="BU71" s="70"/>
      <c r="BV71" s="70"/>
      <c r="BW71" s="70"/>
      <c r="BX71" s="70"/>
      <c r="BY71" s="70"/>
      <c r="BZ71" s="70"/>
      <c r="CA71" s="77"/>
      <c r="CB71" s="77"/>
      <c r="CC71" s="77"/>
      <c r="CD71" s="77"/>
      <c r="CE71" s="70"/>
    </row>
    <row r="72" spans="1:83" x14ac:dyDescent="0.2">
      <c r="A72" s="73">
        <v>60</v>
      </c>
      <c r="B72" s="180">
        <v>42347</v>
      </c>
      <c r="C72" s="175" t="s">
        <v>282</v>
      </c>
      <c r="D72" s="176" t="s">
        <v>283</v>
      </c>
      <c r="E72" s="31"/>
      <c r="F72" s="420">
        <v>100428</v>
      </c>
      <c r="G72" s="77"/>
      <c r="H72" s="77">
        <v>100</v>
      </c>
      <c r="I72" s="77"/>
      <c r="J72" s="179">
        <v>42356</v>
      </c>
      <c r="K72" s="174">
        <v>38</v>
      </c>
      <c r="L72" s="435"/>
      <c r="M72" s="438"/>
      <c r="N72" s="433">
        <f t="shared" si="2"/>
        <v>26276.76</v>
      </c>
      <c r="O72" s="278"/>
      <c r="P72" s="300">
        <v>100</v>
      </c>
      <c r="Q72" s="265">
        <f t="shared" si="3"/>
        <v>32071.889999999992</v>
      </c>
      <c r="R72" s="271"/>
      <c r="S72" s="271">
        <f t="shared" si="4"/>
        <v>12259.1</v>
      </c>
      <c r="T72" s="292"/>
      <c r="U72" s="291">
        <f t="shared" si="5"/>
        <v>11168.119999999999</v>
      </c>
      <c r="V72" s="22">
        <f t="shared" si="1"/>
        <v>81775.87</v>
      </c>
      <c r="W72" s="139">
        <f t="shared" si="6"/>
        <v>-100</v>
      </c>
      <c r="X72" s="106"/>
      <c r="Y72" s="27"/>
      <c r="Z72" s="90"/>
      <c r="AA72" s="27"/>
      <c r="AB72" s="43"/>
      <c r="AC72" s="43"/>
      <c r="AD72" s="43"/>
      <c r="AE72" s="27"/>
      <c r="AF72"/>
      <c r="AG72"/>
      <c r="AH72" s="65"/>
      <c r="AI72"/>
      <c r="AJ72"/>
      <c r="AK72"/>
      <c r="AL72" s="65"/>
      <c r="AM72" s="84"/>
      <c r="AN72" s="84"/>
      <c r="AO72" s="65"/>
      <c r="AP72" s="27"/>
      <c r="AQ72" s="27"/>
      <c r="AR72" s="27"/>
      <c r="AS72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>
        <v>-100</v>
      </c>
      <c r="BF72" s="70"/>
      <c r="BG72" s="70"/>
      <c r="BH72" s="70"/>
      <c r="BI72" s="70"/>
      <c r="BJ72" s="70"/>
      <c r="BK72" s="70"/>
      <c r="BL72" s="70"/>
      <c r="BM72" s="70"/>
      <c r="BQ72" s="27"/>
      <c r="BR72" s="27"/>
      <c r="BS72" s="27"/>
      <c r="BT72" s="27"/>
      <c r="BU72" s="70"/>
      <c r="BV72" s="70"/>
      <c r="BW72" s="70"/>
      <c r="BX72" s="70"/>
      <c r="BY72" s="70"/>
      <c r="BZ72" s="70"/>
      <c r="CA72" s="77"/>
      <c r="CB72" s="77"/>
      <c r="CC72" s="77"/>
      <c r="CD72" s="77"/>
      <c r="CE72" s="70"/>
    </row>
    <row r="73" spans="1:83" ht="12.75" customHeight="1" x14ac:dyDescent="0.2">
      <c r="A73" s="73">
        <v>61</v>
      </c>
      <c r="B73" s="180">
        <v>42347</v>
      </c>
      <c r="C73" s="175" t="s">
        <v>284</v>
      </c>
      <c r="D73" s="176" t="s">
        <v>285</v>
      </c>
      <c r="E73" s="31"/>
      <c r="F73" s="420">
        <v>100429</v>
      </c>
      <c r="G73" s="77"/>
      <c r="H73" s="77">
        <v>544.52</v>
      </c>
      <c r="I73" s="77"/>
      <c r="J73" s="179"/>
      <c r="K73" s="174"/>
      <c r="L73" s="435"/>
      <c r="M73" s="438"/>
      <c r="N73" s="433">
        <f t="shared" si="2"/>
        <v>26276.76</v>
      </c>
      <c r="O73" s="278"/>
      <c r="P73" s="300">
        <v>544.52</v>
      </c>
      <c r="Q73" s="265">
        <f t="shared" si="3"/>
        <v>31527.369999999992</v>
      </c>
      <c r="R73" s="271"/>
      <c r="S73" s="271">
        <f t="shared" si="4"/>
        <v>12259.1</v>
      </c>
      <c r="T73" s="292"/>
      <c r="U73" s="291">
        <f t="shared" si="5"/>
        <v>11168.119999999999</v>
      </c>
      <c r="V73" s="22">
        <f t="shared" si="1"/>
        <v>81231.349999999991</v>
      </c>
      <c r="W73" s="139">
        <f t="shared" si="6"/>
        <v>-544.52</v>
      </c>
      <c r="X73" s="106"/>
      <c r="Y73" s="27"/>
      <c r="Z73" s="90"/>
      <c r="AA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/>
      <c r="AQ73"/>
      <c r="AR73"/>
      <c r="AS73"/>
      <c r="AT73" s="70"/>
      <c r="AU73" s="70"/>
      <c r="AV73" s="70"/>
      <c r="AW73" s="70"/>
      <c r="AX73" s="70">
        <v>-40</v>
      </c>
      <c r="AY73" s="70">
        <v>-47.09</v>
      </c>
      <c r="AZ73" s="70">
        <v>-81.3</v>
      </c>
      <c r="BA73" s="70"/>
      <c r="BB73" s="70">
        <v>-86.35</v>
      </c>
      <c r="BC73" s="70">
        <v>-76.08</v>
      </c>
      <c r="BD73" s="70">
        <v>-94.1</v>
      </c>
      <c r="BE73" s="70"/>
      <c r="BF73" s="70"/>
      <c r="BG73" s="70"/>
      <c r="BH73" s="70">
        <v>-18.260000000000002</v>
      </c>
      <c r="BI73" s="70"/>
      <c r="BJ73" s="70"/>
      <c r="BK73" s="70"/>
      <c r="BL73" s="70"/>
      <c r="BM73" s="70">
        <v>-101.34</v>
      </c>
      <c r="BQ73" s="27"/>
      <c r="BR73" s="27"/>
      <c r="BS73" s="27"/>
      <c r="BT73" s="27"/>
      <c r="BU73" s="70"/>
      <c r="BV73" s="70"/>
      <c r="BW73" s="70"/>
      <c r="BX73" s="70"/>
      <c r="BY73" s="70"/>
      <c r="BZ73" s="70"/>
      <c r="CA73" s="77"/>
      <c r="CB73" s="77"/>
      <c r="CC73" s="77"/>
      <c r="CD73" s="77"/>
      <c r="CE73" s="70"/>
    </row>
    <row r="74" spans="1:83" x14ac:dyDescent="0.2">
      <c r="A74" s="73">
        <v>62</v>
      </c>
      <c r="B74" s="180">
        <v>42347</v>
      </c>
      <c r="C74" s="175" t="s">
        <v>194</v>
      </c>
      <c r="D74" s="176" t="s">
        <v>286</v>
      </c>
      <c r="E74" s="31"/>
      <c r="F74" s="420">
        <v>100431</v>
      </c>
      <c r="G74" s="77"/>
      <c r="H74" s="77">
        <v>751.65</v>
      </c>
      <c r="I74" s="77"/>
      <c r="J74" s="179">
        <v>42356</v>
      </c>
      <c r="K74" s="174">
        <v>38</v>
      </c>
      <c r="L74" s="435"/>
      <c r="M74" s="436"/>
      <c r="N74" s="433">
        <f t="shared" si="2"/>
        <v>26276.76</v>
      </c>
      <c r="O74" s="278"/>
      <c r="P74" s="300">
        <v>751.65</v>
      </c>
      <c r="Q74" s="265">
        <f t="shared" si="3"/>
        <v>30775.71999999999</v>
      </c>
      <c r="R74" s="271"/>
      <c r="S74" s="271">
        <f t="shared" si="4"/>
        <v>12259.1</v>
      </c>
      <c r="T74" s="292"/>
      <c r="U74" s="291">
        <f t="shared" si="5"/>
        <v>11168.119999999999</v>
      </c>
      <c r="V74" s="22">
        <f t="shared" si="1"/>
        <v>80479.699999999983</v>
      </c>
      <c r="W74" s="139">
        <f t="shared" ref="W74:W105" si="7">SUM(Y74:CE74)</f>
        <v>-751.65</v>
      </c>
      <c r="X74" s="106"/>
      <c r="Y74" s="27"/>
      <c r="Z74" s="90"/>
      <c r="AE74" s="70">
        <v>-751.65</v>
      </c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/>
      <c r="AQ74"/>
      <c r="AR74"/>
      <c r="AS74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Q74" s="27"/>
      <c r="BR74" s="27"/>
      <c r="BS74" s="27"/>
      <c r="BT74" s="27"/>
      <c r="BU74" s="70"/>
      <c r="BV74" s="70"/>
      <c r="BW74" s="70"/>
      <c r="BX74" s="70"/>
      <c r="BY74" s="70"/>
      <c r="BZ74" s="70"/>
      <c r="CA74" s="77"/>
      <c r="CB74" s="77"/>
      <c r="CC74" s="77"/>
      <c r="CD74" s="77"/>
      <c r="CE74" s="70"/>
    </row>
    <row r="75" spans="1:83" x14ac:dyDescent="0.2">
      <c r="A75" s="73">
        <v>63</v>
      </c>
      <c r="B75" s="180">
        <v>42347</v>
      </c>
      <c r="C75" s="175" t="s">
        <v>194</v>
      </c>
      <c r="D75" s="176" t="s">
        <v>287</v>
      </c>
      <c r="E75" s="31"/>
      <c r="F75" s="420">
        <v>100432</v>
      </c>
      <c r="G75" s="77"/>
      <c r="H75" s="77">
        <v>304.74</v>
      </c>
      <c r="I75" s="77"/>
      <c r="J75" s="179">
        <v>42356</v>
      </c>
      <c r="K75" s="174">
        <v>38</v>
      </c>
      <c r="L75" s="435"/>
      <c r="M75" s="438"/>
      <c r="N75" s="433">
        <f t="shared" si="2"/>
        <v>26276.76</v>
      </c>
      <c r="O75" s="278"/>
      <c r="P75" s="300">
        <v>304.74</v>
      </c>
      <c r="Q75" s="265">
        <f t="shared" si="3"/>
        <v>30470.979999999989</v>
      </c>
      <c r="R75" s="271"/>
      <c r="S75" s="271">
        <f t="shared" si="4"/>
        <v>12259.1</v>
      </c>
      <c r="T75" s="292"/>
      <c r="U75" s="291">
        <f t="shared" si="5"/>
        <v>11168.119999999999</v>
      </c>
      <c r="V75" s="22">
        <f t="shared" ref="V75:V138" si="8">N75+Q75+S75+U75</f>
        <v>80174.959999999992</v>
      </c>
      <c r="W75" s="139">
        <f t="shared" si="7"/>
        <v>-304.74</v>
      </c>
      <c r="X75" s="106"/>
      <c r="Y75" s="27"/>
      <c r="Z75" s="90" t="s">
        <v>288</v>
      </c>
      <c r="AA75" s="65">
        <v>-3.46</v>
      </c>
      <c r="AB75" s="42" t="s">
        <v>289</v>
      </c>
      <c r="AC75" s="42" t="s">
        <v>290</v>
      </c>
      <c r="AD75" s="42" t="s">
        <v>291</v>
      </c>
      <c r="AE75" s="70"/>
      <c r="AF75" s="70">
        <v>-200</v>
      </c>
      <c r="AG75" s="70"/>
      <c r="AH75" s="70"/>
      <c r="AI75" s="70"/>
      <c r="AJ75" s="70"/>
      <c r="AK75" s="70"/>
      <c r="AL75" s="70"/>
      <c r="AM75" s="70">
        <v>-21.05</v>
      </c>
      <c r="AN75" s="70">
        <v>-28.38</v>
      </c>
      <c r="AO75" s="70">
        <v>-51.85</v>
      </c>
      <c r="AP75"/>
      <c r="AQ75"/>
      <c r="AR75"/>
      <c r="AS75"/>
      <c r="AT75"/>
      <c r="AU75"/>
      <c r="AV75"/>
      <c r="AW75" s="70"/>
      <c r="AX75" s="65"/>
      <c r="BE75" s="65"/>
      <c r="BF75" s="27"/>
      <c r="BI75"/>
      <c r="BJ75"/>
      <c r="BK75"/>
      <c r="BL75"/>
      <c r="BM75"/>
      <c r="BQ75" s="27"/>
      <c r="BR75" s="27"/>
      <c r="BS75" s="27"/>
      <c r="BT75" s="27"/>
      <c r="BU75" s="70"/>
      <c r="BV75" s="70"/>
      <c r="BW75" s="70"/>
      <c r="BX75" s="70"/>
      <c r="BY75" s="70"/>
      <c r="BZ75" s="70"/>
      <c r="CA75" s="77"/>
      <c r="CB75" s="77"/>
      <c r="CC75" s="77"/>
      <c r="CD75" s="77"/>
      <c r="CE75" s="70"/>
    </row>
    <row r="76" spans="1:83" x14ac:dyDescent="0.2">
      <c r="A76" s="73">
        <v>64</v>
      </c>
      <c r="B76" s="180">
        <v>42348</v>
      </c>
      <c r="C76" s="175" t="s">
        <v>237</v>
      </c>
      <c r="D76" s="176" t="s">
        <v>292</v>
      </c>
      <c r="E76" s="31"/>
      <c r="F76" s="420" t="s">
        <v>297</v>
      </c>
      <c r="G76" s="77"/>
      <c r="H76" s="77">
        <v>8.0399999999999991</v>
      </c>
      <c r="I76" s="77"/>
      <c r="J76" s="179">
        <v>42356</v>
      </c>
      <c r="K76" s="174">
        <v>38</v>
      </c>
      <c r="L76" s="435"/>
      <c r="M76" s="439"/>
      <c r="N76" s="433">
        <f t="shared" ref="N76:N139" si="9">N75+L76-M76</f>
        <v>26276.76</v>
      </c>
      <c r="O76" s="278"/>
      <c r="P76" s="301">
        <v>8.0399999999999991</v>
      </c>
      <c r="Q76" s="265">
        <f t="shared" ref="Q76:Q139" si="10">Q75+O76-P76</f>
        <v>30462.939999999988</v>
      </c>
      <c r="R76" s="271"/>
      <c r="S76" s="271">
        <f t="shared" ref="S76:S139" si="11">S75+R76</f>
        <v>12259.1</v>
      </c>
      <c r="T76" s="292"/>
      <c r="U76" s="291">
        <f t="shared" ref="U76:U139" si="12">U75+T76</f>
        <v>11168.119999999999</v>
      </c>
      <c r="V76" s="22">
        <f t="shared" si="8"/>
        <v>80166.919999999984</v>
      </c>
      <c r="W76" s="139">
        <f t="shared" si="7"/>
        <v>-8.0400000000000009</v>
      </c>
      <c r="X76" s="106"/>
      <c r="Y76" s="27"/>
      <c r="Z76" s="90" t="s">
        <v>293</v>
      </c>
      <c r="AA76" s="65">
        <v>-1.34</v>
      </c>
      <c r="AB76" s="42" t="s">
        <v>241</v>
      </c>
      <c r="AC76" s="42" t="s">
        <v>237</v>
      </c>
      <c r="AD76" s="42" t="s">
        <v>294</v>
      </c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>
        <v>-6.7</v>
      </c>
      <c r="AP76" s="27"/>
      <c r="AQ76" s="27"/>
      <c r="AR76" s="27"/>
      <c r="AS76"/>
      <c r="AT76"/>
      <c r="AU76"/>
      <c r="AV76"/>
      <c r="AW76" s="63"/>
      <c r="AX76"/>
      <c r="AY76" s="65"/>
      <c r="AZ76" s="65"/>
      <c r="BB76" s="65"/>
      <c r="BC76" s="65"/>
      <c r="BD76" s="65"/>
      <c r="BI76" s="65"/>
      <c r="BJ76"/>
      <c r="BK76"/>
      <c r="BL76"/>
      <c r="BM76" s="65"/>
      <c r="BN76" s="65"/>
      <c r="BQ76" s="27"/>
      <c r="BR76" s="27"/>
      <c r="BS76" s="27"/>
      <c r="BT76" s="27"/>
      <c r="BU76" s="70"/>
      <c r="BV76" s="70"/>
      <c r="BW76" s="70"/>
      <c r="BX76" s="70"/>
      <c r="BY76" s="70"/>
      <c r="BZ76" s="70"/>
      <c r="CA76" s="77"/>
      <c r="CB76" s="77"/>
      <c r="CC76" s="77"/>
      <c r="CD76" s="77"/>
      <c r="CE76" s="70"/>
    </row>
    <row r="77" spans="1:83" s="31" customFormat="1" x14ac:dyDescent="0.2">
      <c r="A77" s="73">
        <v>65</v>
      </c>
      <c r="B77" s="180">
        <v>42368</v>
      </c>
      <c r="C77" s="175" t="s">
        <v>233</v>
      </c>
      <c r="D77" s="176" t="s">
        <v>295</v>
      </c>
      <c r="E77" s="77"/>
      <c r="F77" s="420">
        <v>100418</v>
      </c>
      <c r="G77" s="77"/>
      <c r="H77" s="77">
        <v>883.83</v>
      </c>
      <c r="I77" s="77"/>
      <c r="J77" s="179">
        <v>42356</v>
      </c>
      <c r="K77" s="174">
        <v>38</v>
      </c>
      <c r="L77" s="440"/>
      <c r="M77" s="441"/>
      <c r="N77" s="433">
        <f t="shared" si="9"/>
        <v>26276.76</v>
      </c>
      <c r="O77" s="393"/>
      <c r="P77" s="301">
        <v>883.83</v>
      </c>
      <c r="Q77" s="264">
        <f t="shared" si="10"/>
        <v>29579.109999999986</v>
      </c>
      <c r="R77" s="270"/>
      <c r="S77" s="270">
        <f t="shared" si="11"/>
        <v>12259.1</v>
      </c>
      <c r="T77" s="294"/>
      <c r="U77" s="295">
        <f t="shared" si="12"/>
        <v>11168.119999999999</v>
      </c>
      <c r="V77" s="185">
        <f t="shared" si="8"/>
        <v>79283.089999999982</v>
      </c>
      <c r="W77" s="139">
        <f t="shared" si="7"/>
        <v>-883.83</v>
      </c>
      <c r="X77" s="139"/>
      <c r="Y77" s="30"/>
      <c r="Z77" s="90"/>
      <c r="AB77" s="186"/>
      <c r="AC77" s="186"/>
      <c r="AD77" s="186"/>
      <c r="AE77" s="77">
        <v>-883.83</v>
      </c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30"/>
      <c r="AQ77" s="30"/>
      <c r="AR77" s="30"/>
      <c r="AW77" s="178"/>
      <c r="AY77" s="84"/>
      <c r="AZ77" s="84"/>
      <c r="BA77" s="30"/>
      <c r="BB77" s="30"/>
      <c r="BC77" s="30"/>
      <c r="BD77" s="30"/>
      <c r="BI77" s="84"/>
      <c r="BM77" s="84"/>
      <c r="BQ77" s="30"/>
      <c r="BR77" s="30"/>
      <c r="BS77" s="30"/>
      <c r="BT77" s="30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</row>
    <row r="78" spans="1:83" x14ac:dyDescent="0.2">
      <c r="A78" s="73">
        <v>65</v>
      </c>
      <c r="B78" s="180">
        <v>42368</v>
      </c>
      <c r="C78" s="175" t="s">
        <v>237</v>
      </c>
      <c r="D78" s="176" t="s">
        <v>296</v>
      </c>
      <c r="E78" s="31"/>
      <c r="F78" s="420" t="s">
        <v>297</v>
      </c>
      <c r="G78" s="77"/>
      <c r="H78" s="77">
        <v>3.6</v>
      </c>
      <c r="I78" s="77"/>
      <c r="J78" s="179">
        <v>42356</v>
      </c>
      <c r="K78" s="174">
        <v>38</v>
      </c>
      <c r="L78" s="435"/>
      <c r="M78" s="441"/>
      <c r="N78" s="433">
        <f t="shared" si="9"/>
        <v>26276.76</v>
      </c>
      <c r="O78" s="278"/>
      <c r="P78" s="301">
        <v>3.6</v>
      </c>
      <c r="Q78" s="265">
        <f t="shared" si="10"/>
        <v>29575.509999999987</v>
      </c>
      <c r="R78" s="271"/>
      <c r="S78" s="271">
        <f t="shared" si="11"/>
        <v>12259.1</v>
      </c>
      <c r="T78" s="292"/>
      <c r="U78" s="291">
        <f t="shared" si="12"/>
        <v>11168.119999999999</v>
      </c>
      <c r="V78" s="22">
        <f t="shared" si="8"/>
        <v>79279.489999999991</v>
      </c>
      <c r="W78" s="139">
        <f t="shared" si="7"/>
        <v>-3.6</v>
      </c>
      <c r="X78" s="106"/>
      <c r="Y78" s="27"/>
      <c r="Z78" s="90" t="s">
        <v>306</v>
      </c>
      <c r="AA78" s="65">
        <v>-0.6</v>
      </c>
      <c r="AB78" s="191" t="s">
        <v>304</v>
      </c>
      <c r="AC78" s="191" t="s">
        <v>237</v>
      </c>
      <c r="AD78" s="191" t="s">
        <v>296</v>
      </c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>
        <v>-3</v>
      </c>
      <c r="AP78" s="64"/>
      <c r="AQ78" s="64"/>
      <c r="AR78" s="64"/>
      <c r="AS78"/>
      <c r="AT78"/>
      <c r="AU78" s="65"/>
      <c r="AV78"/>
      <c r="AW78" s="70"/>
      <c r="AX78"/>
      <c r="BA78" s="27"/>
      <c r="BB78" s="27"/>
      <c r="BC78" s="27"/>
      <c r="BI78"/>
      <c r="BJ78"/>
      <c r="BK78"/>
      <c r="BL78"/>
      <c r="BM78"/>
      <c r="BQ78" s="27"/>
      <c r="BR78" s="27"/>
      <c r="BS78" s="27"/>
      <c r="BT78" s="27"/>
      <c r="BU78" s="70"/>
      <c r="BV78" s="70"/>
      <c r="BW78" s="70"/>
      <c r="BX78" s="70"/>
      <c r="BY78" s="70"/>
      <c r="BZ78" s="70"/>
      <c r="CA78" s="77"/>
      <c r="CB78" s="77"/>
      <c r="CC78" s="77"/>
      <c r="CD78" s="77"/>
      <c r="CE78" s="70"/>
    </row>
    <row r="79" spans="1:83" x14ac:dyDescent="0.2">
      <c r="A79" s="73">
        <v>65</v>
      </c>
      <c r="B79" s="180">
        <v>42368</v>
      </c>
      <c r="C79" s="175" t="s">
        <v>176</v>
      </c>
      <c r="D79" s="176" t="s">
        <v>177</v>
      </c>
      <c r="E79" s="31"/>
      <c r="F79" s="420" t="s">
        <v>308</v>
      </c>
      <c r="G79" s="77">
        <v>2.85</v>
      </c>
      <c r="H79" s="77"/>
      <c r="I79" s="77"/>
      <c r="J79" s="179">
        <v>42356</v>
      </c>
      <c r="K79" s="174">
        <v>38</v>
      </c>
      <c r="L79" s="435"/>
      <c r="M79" s="441"/>
      <c r="N79" s="433">
        <f t="shared" si="9"/>
        <v>26276.76</v>
      </c>
      <c r="O79" s="278">
        <v>2.85</v>
      </c>
      <c r="P79" s="301"/>
      <c r="Q79" s="265">
        <f t="shared" si="10"/>
        <v>29578.359999999986</v>
      </c>
      <c r="R79" s="271"/>
      <c r="S79" s="271">
        <f t="shared" si="11"/>
        <v>12259.1</v>
      </c>
      <c r="T79" s="292"/>
      <c r="U79" s="291">
        <f t="shared" si="12"/>
        <v>11168.119999999999</v>
      </c>
      <c r="V79" s="22">
        <f t="shared" si="8"/>
        <v>79282.339999999982</v>
      </c>
      <c r="W79" s="139">
        <f t="shared" si="7"/>
        <v>2.85</v>
      </c>
      <c r="X79" s="106"/>
      <c r="Y79" s="27"/>
      <c r="Z79" s="9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64"/>
      <c r="AQ79" s="64"/>
      <c r="AR79" s="64"/>
      <c r="AS79"/>
      <c r="AT79"/>
      <c r="AU79"/>
      <c r="AV79"/>
      <c r="AW79" s="63">
        <v>2.85</v>
      </c>
      <c r="AX79"/>
      <c r="BI79"/>
      <c r="BJ79"/>
      <c r="BK79"/>
      <c r="BL79"/>
      <c r="BM79"/>
      <c r="BQ79" s="27"/>
      <c r="BR79" s="27"/>
      <c r="BS79" s="27"/>
      <c r="BT79" s="27"/>
      <c r="BU79" s="70"/>
      <c r="BV79" s="70"/>
      <c r="BW79" s="70"/>
      <c r="BX79" s="70"/>
      <c r="BY79" s="70"/>
      <c r="BZ79" s="70"/>
      <c r="CA79" s="77"/>
      <c r="CB79" s="77"/>
      <c r="CC79" s="77"/>
      <c r="CD79" s="77"/>
      <c r="CE79" s="70"/>
    </row>
    <row r="80" spans="1:83" x14ac:dyDescent="0.2">
      <c r="A80" s="73">
        <v>65</v>
      </c>
      <c r="B80" s="180">
        <v>42368</v>
      </c>
      <c r="C80" s="175" t="s">
        <v>176</v>
      </c>
      <c r="D80" s="176" t="s">
        <v>177</v>
      </c>
      <c r="E80" s="31"/>
      <c r="F80" s="420" t="s">
        <v>308</v>
      </c>
      <c r="G80" s="77">
        <v>3.49</v>
      </c>
      <c r="H80" s="77"/>
      <c r="I80" s="77"/>
      <c r="J80" s="179">
        <v>42356</v>
      </c>
      <c r="K80" s="174">
        <v>38</v>
      </c>
      <c r="L80" s="435"/>
      <c r="M80" s="441"/>
      <c r="N80" s="433">
        <f t="shared" si="9"/>
        <v>26276.76</v>
      </c>
      <c r="O80" s="278">
        <v>3.49</v>
      </c>
      <c r="P80" s="301"/>
      <c r="Q80" s="265">
        <f t="shared" si="10"/>
        <v>29581.849999999988</v>
      </c>
      <c r="R80" s="271"/>
      <c r="S80" s="271">
        <f t="shared" si="11"/>
        <v>12259.1</v>
      </c>
      <c r="T80" s="292"/>
      <c r="U80" s="291">
        <f t="shared" si="12"/>
        <v>11168.119999999999</v>
      </c>
      <c r="V80" s="22">
        <f t="shared" si="8"/>
        <v>79285.829999999987</v>
      </c>
      <c r="W80" s="139">
        <f t="shared" si="7"/>
        <v>3.49</v>
      </c>
      <c r="X80" s="106"/>
      <c r="Y80" s="30"/>
      <c r="Z80" s="90"/>
      <c r="AA80" s="31"/>
      <c r="AB80" s="186"/>
      <c r="AC80" s="186"/>
      <c r="AD80" s="186"/>
      <c r="AE80" s="27"/>
      <c r="AF80" s="65"/>
      <c r="AG80"/>
      <c r="AH80" s="70"/>
      <c r="AI80"/>
      <c r="AJ80"/>
      <c r="AK80"/>
      <c r="AL80"/>
      <c r="AM80" s="65"/>
      <c r="AN80" s="65"/>
      <c r="AO80" s="65"/>
      <c r="AP80"/>
      <c r="AQ80"/>
      <c r="AR80"/>
      <c r="AS80"/>
      <c r="AT80" s="65"/>
      <c r="AU80"/>
      <c r="AV80"/>
      <c r="AW80" s="63">
        <v>3.49</v>
      </c>
      <c r="AX80"/>
      <c r="BI80"/>
      <c r="BJ80"/>
      <c r="BK80"/>
      <c r="BL80"/>
      <c r="BM80"/>
      <c r="BQ80" s="27"/>
      <c r="BR80" s="27"/>
      <c r="BS80" s="27"/>
      <c r="BT80" s="27"/>
      <c r="BU80" s="70"/>
      <c r="BV80" s="70"/>
      <c r="BW80" s="70"/>
      <c r="BX80" s="70"/>
      <c r="BY80" s="70"/>
      <c r="BZ80" s="70"/>
      <c r="CA80" s="77"/>
      <c r="CB80" s="77"/>
      <c r="CC80" s="77"/>
      <c r="CD80" s="77"/>
      <c r="CE80" s="70"/>
    </row>
    <row r="81" spans="1:83" x14ac:dyDescent="0.2">
      <c r="A81" s="73">
        <v>65</v>
      </c>
      <c r="B81" s="180">
        <v>42368</v>
      </c>
      <c r="C81" s="175" t="s">
        <v>176</v>
      </c>
      <c r="D81" s="176" t="s">
        <v>177</v>
      </c>
      <c r="E81" s="31"/>
      <c r="F81" s="420" t="s">
        <v>308</v>
      </c>
      <c r="G81" s="77">
        <v>1.61</v>
      </c>
      <c r="H81" s="77"/>
      <c r="I81" s="77"/>
      <c r="J81" s="179">
        <v>42356</v>
      </c>
      <c r="K81" s="174">
        <v>38</v>
      </c>
      <c r="L81" s="435"/>
      <c r="M81" s="436"/>
      <c r="N81" s="433">
        <f t="shared" si="9"/>
        <v>26276.76</v>
      </c>
      <c r="O81" s="278">
        <v>1.61</v>
      </c>
      <c r="P81" s="300"/>
      <c r="Q81" s="421">
        <f t="shared" si="10"/>
        <v>29583.459999999988</v>
      </c>
      <c r="R81" s="271"/>
      <c r="S81" s="271">
        <f t="shared" si="11"/>
        <v>12259.1</v>
      </c>
      <c r="T81" s="292"/>
      <c r="U81" s="422">
        <f t="shared" si="12"/>
        <v>11168.119999999999</v>
      </c>
      <c r="V81" s="22">
        <f t="shared" si="8"/>
        <v>79287.439999999988</v>
      </c>
      <c r="W81" s="139">
        <f t="shared" si="7"/>
        <v>1.61</v>
      </c>
      <c r="X81" s="106"/>
      <c r="Y81" s="30"/>
      <c r="Z81" s="90"/>
      <c r="AA81" s="77"/>
      <c r="AB81" s="186"/>
      <c r="AC81" s="186"/>
      <c r="AD81" s="186"/>
      <c r="AE81" s="27"/>
      <c r="AF81"/>
      <c r="AG81"/>
      <c r="AH81" s="70"/>
      <c r="AI81"/>
      <c r="AJ81"/>
      <c r="AK81"/>
      <c r="AL81" s="65"/>
      <c r="AM81"/>
      <c r="AN81"/>
      <c r="AO81"/>
      <c r="AP81"/>
      <c r="AQ81"/>
      <c r="AR81"/>
      <c r="AS81"/>
      <c r="AT81"/>
      <c r="AU81"/>
      <c r="AV81"/>
      <c r="AW81" s="63">
        <v>1.61</v>
      </c>
      <c r="AX81"/>
      <c r="BI81"/>
      <c r="BJ81"/>
      <c r="BK81"/>
      <c r="BL81"/>
      <c r="BM81"/>
      <c r="BU81" s="70"/>
      <c r="BV81" s="70"/>
      <c r="BW81" s="70"/>
      <c r="BX81" s="70"/>
      <c r="BY81" s="70"/>
      <c r="BZ81" s="70"/>
      <c r="CA81" s="77"/>
      <c r="CB81" s="77"/>
      <c r="CC81" s="77"/>
      <c r="CD81" s="77"/>
      <c r="CE81" s="70"/>
    </row>
    <row r="82" spans="1:83" ht="12.75" customHeight="1" x14ac:dyDescent="0.2">
      <c r="A82" s="73">
        <v>66</v>
      </c>
      <c r="B82" s="180">
        <v>42375</v>
      </c>
      <c r="C82" s="175" t="s">
        <v>219</v>
      </c>
      <c r="D82" s="176" t="s">
        <v>298</v>
      </c>
      <c r="E82" s="31"/>
      <c r="F82" s="420">
        <v>1192</v>
      </c>
      <c r="G82" s="77"/>
      <c r="H82" s="77"/>
      <c r="I82" s="77"/>
      <c r="J82" s="179">
        <v>42401</v>
      </c>
      <c r="K82" s="174" t="s">
        <v>320</v>
      </c>
      <c r="L82" s="435"/>
      <c r="M82" s="436">
        <v>10000</v>
      </c>
      <c r="N82" s="433">
        <f t="shared" si="9"/>
        <v>16276.759999999998</v>
      </c>
      <c r="O82" s="278">
        <v>10000</v>
      </c>
      <c r="P82" s="300"/>
      <c r="Q82" s="265">
        <f t="shared" si="10"/>
        <v>39583.459999999992</v>
      </c>
      <c r="R82" s="271"/>
      <c r="S82" s="271">
        <f t="shared" si="11"/>
        <v>12259.1</v>
      </c>
      <c r="T82" s="292"/>
      <c r="U82" s="291">
        <f t="shared" si="12"/>
        <v>11168.119999999999</v>
      </c>
      <c r="V82" s="22">
        <f t="shared" si="8"/>
        <v>79287.439999999988</v>
      </c>
      <c r="W82" s="139">
        <f t="shared" si="7"/>
        <v>0</v>
      </c>
      <c r="X82" s="106"/>
      <c r="Y82" s="30"/>
      <c r="Z82" s="90"/>
      <c r="AA82" s="77"/>
      <c r="AB82" s="186"/>
      <c r="AC82" s="186"/>
      <c r="AD82" s="186"/>
      <c r="AE82" s="27"/>
      <c r="AF82"/>
      <c r="AG82"/>
      <c r="AH82" s="65"/>
      <c r="AI82"/>
      <c r="AJ82"/>
      <c r="AK82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208"/>
      <c r="BE82" s="70"/>
      <c r="BF82" s="208"/>
      <c r="BG82" s="70"/>
      <c r="BH82" s="70"/>
      <c r="BI82" s="70"/>
      <c r="BJ82" s="70"/>
      <c r="BK82" s="70"/>
      <c r="BL82" s="70"/>
      <c r="BM82" s="70"/>
      <c r="BN82" s="92"/>
      <c r="BU82" s="70"/>
      <c r="BV82" s="70"/>
      <c r="BW82" s="70"/>
      <c r="BX82" s="70"/>
      <c r="BY82" s="70"/>
      <c r="BZ82" s="70"/>
      <c r="CA82" s="77"/>
      <c r="CB82" s="77"/>
      <c r="CC82" s="77"/>
      <c r="CD82" s="77"/>
      <c r="CE82" s="70"/>
    </row>
    <row r="83" spans="1:83" ht="13.5" thickBot="1" x14ac:dyDescent="0.25">
      <c r="A83" s="73">
        <v>67</v>
      </c>
      <c r="B83" s="180">
        <v>42375</v>
      </c>
      <c r="C83" s="175" t="s">
        <v>197</v>
      </c>
      <c r="D83" s="176" t="s">
        <v>299</v>
      </c>
      <c r="E83" s="31"/>
      <c r="F83" s="420">
        <v>1193</v>
      </c>
      <c r="G83" s="77"/>
      <c r="H83" s="77">
        <v>605.72</v>
      </c>
      <c r="I83" s="77"/>
      <c r="J83" s="179">
        <v>42401</v>
      </c>
      <c r="K83" s="174" t="s">
        <v>320</v>
      </c>
      <c r="L83" s="435"/>
      <c r="M83" s="436">
        <v>605.72</v>
      </c>
      <c r="N83" s="433">
        <f t="shared" si="9"/>
        <v>15671.039999999999</v>
      </c>
      <c r="O83" s="278"/>
      <c r="P83" s="300"/>
      <c r="Q83" s="265">
        <f t="shared" si="10"/>
        <v>39583.459999999992</v>
      </c>
      <c r="R83" s="271"/>
      <c r="S83" s="271">
        <f t="shared" si="11"/>
        <v>12259.1</v>
      </c>
      <c r="T83" s="292"/>
      <c r="U83" s="291">
        <f t="shared" si="12"/>
        <v>11168.119999999999</v>
      </c>
      <c r="V83" s="22">
        <f t="shared" si="8"/>
        <v>78681.719999999987</v>
      </c>
      <c r="W83" s="139">
        <f t="shared" si="7"/>
        <v>-605.71999999999991</v>
      </c>
      <c r="X83" s="106"/>
      <c r="Y83" s="30"/>
      <c r="Z83" s="90"/>
      <c r="AA83" s="107"/>
      <c r="AB83" s="67"/>
      <c r="AC83" s="67"/>
      <c r="AD83" s="67"/>
      <c r="AE83" s="27"/>
      <c r="AF83"/>
      <c r="AG83"/>
      <c r="AH83" s="65"/>
      <c r="AI83" s="84"/>
      <c r="AJ83"/>
      <c r="AK83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>
        <v>-40</v>
      </c>
      <c r="AY83" s="70">
        <v>-47.09</v>
      </c>
      <c r="AZ83" s="70">
        <v>-81.3</v>
      </c>
      <c r="BA83" s="70"/>
      <c r="BB83" s="70">
        <v>-86.35</v>
      </c>
      <c r="BC83" s="70"/>
      <c r="BD83" s="70">
        <v>-94.1</v>
      </c>
      <c r="BE83" s="70"/>
      <c r="BF83" s="70"/>
      <c r="BG83" s="70"/>
      <c r="BH83" s="70">
        <v>-18.260000000000002</v>
      </c>
      <c r="BI83" s="208"/>
      <c r="BJ83" s="70"/>
      <c r="BK83" s="70"/>
      <c r="BL83" s="70"/>
      <c r="BM83" s="70">
        <v>-101.34</v>
      </c>
      <c r="BN83" s="70">
        <v>-137.28</v>
      </c>
      <c r="BU83" s="70"/>
      <c r="BV83" s="70"/>
      <c r="BW83" s="70"/>
      <c r="BX83" s="70"/>
      <c r="BY83" s="70"/>
      <c r="BZ83" s="70"/>
      <c r="CA83" s="77"/>
      <c r="CB83" s="77"/>
      <c r="CC83" s="77"/>
      <c r="CD83" s="77"/>
      <c r="CE83" s="70"/>
    </row>
    <row r="84" spans="1:83" ht="13.5" thickBot="1" x14ac:dyDescent="0.25">
      <c r="A84" s="73">
        <v>68</v>
      </c>
      <c r="B84" s="180">
        <v>42375</v>
      </c>
      <c r="C84" s="175" t="s">
        <v>67</v>
      </c>
      <c r="D84" s="176" t="s">
        <v>300</v>
      </c>
      <c r="E84" s="31"/>
      <c r="F84" s="420">
        <v>1194</v>
      </c>
      <c r="G84" s="77"/>
      <c r="H84" s="77">
        <v>36</v>
      </c>
      <c r="I84" s="77"/>
      <c r="J84" s="179">
        <v>42401</v>
      </c>
      <c r="K84" s="174" t="s">
        <v>320</v>
      </c>
      <c r="L84" s="435"/>
      <c r="M84" s="436">
        <v>36</v>
      </c>
      <c r="N84" s="433">
        <f t="shared" si="9"/>
        <v>15635.039999999999</v>
      </c>
      <c r="O84" s="278"/>
      <c r="P84" s="300"/>
      <c r="Q84" s="265">
        <f t="shared" si="10"/>
        <v>39583.459999999992</v>
      </c>
      <c r="R84" s="271"/>
      <c r="S84" s="271">
        <f t="shared" si="11"/>
        <v>12259.1</v>
      </c>
      <c r="T84" s="292"/>
      <c r="U84" s="291">
        <f t="shared" si="12"/>
        <v>11168.119999999999</v>
      </c>
      <c r="V84" s="22">
        <f t="shared" si="8"/>
        <v>78645.719999999987</v>
      </c>
      <c r="W84" s="139">
        <f t="shared" si="7"/>
        <v>-36</v>
      </c>
      <c r="X84" s="106"/>
      <c r="Y84" s="30"/>
      <c r="Z84" s="90"/>
      <c r="AA84" s="77"/>
      <c r="AB84" s="424" t="s">
        <v>307</v>
      </c>
      <c r="AC84" s="67"/>
      <c r="AD84" s="67"/>
      <c r="AE84" s="27"/>
      <c r="AF84"/>
      <c r="AG84"/>
      <c r="AH84" s="65"/>
      <c r="AI84"/>
      <c r="AJ84" s="65"/>
      <c r="AK84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92"/>
      <c r="BK84" s="92"/>
      <c r="BL84" s="70"/>
      <c r="BM84" s="70"/>
      <c r="BN84" s="70"/>
      <c r="BR84" s="65">
        <v>-36</v>
      </c>
      <c r="BU84" s="70"/>
      <c r="BV84" s="70"/>
      <c r="BW84" s="70"/>
      <c r="BX84" s="70"/>
      <c r="BY84" s="70"/>
      <c r="BZ84" s="70"/>
      <c r="CA84" s="77"/>
      <c r="CB84" s="77"/>
      <c r="CC84" s="77"/>
      <c r="CD84" s="77"/>
      <c r="CE84" s="70"/>
    </row>
    <row r="85" spans="1:83" x14ac:dyDescent="0.2">
      <c r="A85" s="73">
        <v>69</v>
      </c>
      <c r="B85" s="180">
        <v>42375</v>
      </c>
      <c r="C85" s="175" t="s">
        <v>194</v>
      </c>
      <c r="D85" s="176" t="s">
        <v>301</v>
      </c>
      <c r="E85" s="31"/>
      <c r="F85" s="420">
        <v>1195</v>
      </c>
      <c r="G85" s="77"/>
      <c r="H85" s="77">
        <v>751.45</v>
      </c>
      <c r="I85" s="77"/>
      <c r="J85" s="179">
        <v>42401</v>
      </c>
      <c r="K85" s="174" t="s">
        <v>320</v>
      </c>
      <c r="L85" s="435"/>
      <c r="M85" s="436">
        <v>751.45</v>
      </c>
      <c r="N85" s="433">
        <f t="shared" si="9"/>
        <v>14883.589999999998</v>
      </c>
      <c r="O85" s="278"/>
      <c r="P85" s="300"/>
      <c r="Q85" s="265">
        <f t="shared" si="10"/>
        <v>39583.459999999992</v>
      </c>
      <c r="R85" s="271"/>
      <c r="S85" s="271">
        <f t="shared" si="11"/>
        <v>12259.1</v>
      </c>
      <c r="T85" s="292"/>
      <c r="U85" s="291">
        <f t="shared" si="12"/>
        <v>11168.119999999999</v>
      </c>
      <c r="V85" s="22">
        <f t="shared" si="8"/>
        <v>77894.26999999999</v>
      </c>
      <c r="W85" s="139">
        <f t="shared" si="7"/>
        <v>-751.45</v>
      </c>
      <c r="X85" s="106"/>
      <c r="Y85" s="30"/>
      <c r="Z85" s="90"/>
      <c r="AA85" s="77"/>
      <c r="AB85" s="191"/>
      <c r="AC85" s="191"/>
      <c r="AD85" s="191"/>
      <c r="AE85" s="70">
        <v>-751.45</v>
      </c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7"/>
      <c r="CB85" s="77"/>
      <c r="CC85" s="77"/>
      <c r="CD85" s="77"/>
      <c r="CE85" s="70"/>
    </row>
    <row r="86" spans="1:83" ht="13.5" thickBot="1" x14ac:dyDescent="0.25">
      <c r="A86" s="73">
        <v>70</v>
      </c>
      <c r="B86" s="180">
        <v>42375</v>
      </c>
      <c r="C86" s="175" t="s">
        <v>194</v>
      </c>
      <c r="D86" s="176" t="s">
        <v>302</v>
      </c>
      <c r="E86" s="31"/>
      <c r="F86" s="420">
        <v>1196</v>
      </c>
      <c r="G86" s="77"/>
      <c r="H86" s="77">
        <v>97.98</v>
      </c>
      <c r="I86" s="77"/>
      <c r="J86" s="179">
        <v>42401</v>
      </c>
      <c r="K86" s="174" t="s">
        <v>320</v>
      </c>
      <c r="L86" s="435"/>
      <c r="M86" s="436">
        <v>97.98</v>
      </c>
      <c r="N86" s="433">
        <f t="shared" si="9"/>
        <v>14785.609999999999</v>
      </c>
      <c r="O86" s="278"/>
      <c r="P86" s="300"/>
      <c r="Q86" s="265">
        <f t="shared" si="10"/>
        <v>39583.459999999992</v>
      </c>
      <c r="R86" s="271"/>
      <c r="S86" s="271">
        <f t="shared" si="11"/>
        <v>12259.1</v>
      </c>
      <c r="T86" s="292"/>
      <c r="U86" s="291">
        <f t="shared" si="12"/>
        <v>11168.119999999999</v>
      </c>
      <c r="V86" s="22">
        <f t="shared" si="8"/>
        <v>77796.289999999994</v>
      </c>
      <c r="W86" s="139">
        <f t="shared" si="7"/>
        <v>-97.98</v>
      </c>
      <c r="X86" s="106"/>
      <c r="Y86" s="30"/>
      <c r="Z86" s="90"/>
      <c r="AA86" s="77"/>
      <c r="AB86" s="209"/>
      <c r="AC86" s="209"/>
      <c r="AD86" s="209"/>
      <c r="AE86" s="70"/>
      <c r="AF86" s="70"/>
      <c r="AG86" s="70"/>
      <c r="AH86" s="70"/>
      <c r="AI86" s="70"/>
      <c r="AJ86" s="70"/>
      <c r="AK86" s="70"/>
      <c r="AL86" s="70"/>
      <c r="AM86" s="70">
        <v>-4.41</v>
      </c>
      <c r="AN86" s="70">
        <v>-42.57</v>
      </c>
      <c r="AO86" s="70">
        <v>-51</v>
      </c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64"/>
      <c r="BT86" s="70"/>
      <c r="BU86" s="70"/>
      <c r="BV86" s="70"/>
      <c r="BW86" s="70"/>
      <c r="BX86" s="70"/>
      <c r="BY86" s="70"/>
      <c r="BZ86" s="70"/>
      <c r="CA86" s="77"/>
      <c r="CB86" s="77"/>
      <c r="CC86" s="77"/>
      <c r="CD86" s="77"/>
      <c r="CE86" s="70"/>
    </row>
    <row r="87" spans="1:83" ht="14.25" customHeight="1" thickBot="1" x14ac:dyDescent="0.25">
      <c r="A87" s="73">
        <v>71</v>
      </c>
      <c r="B87" s="180">
        <v>42375</v>
      </c>
      <c r="C87" s="175" t="s">
        <v>233</v>
      </c>
      <c r="D87" s="176" t="s">
        <v>303</v>
      </c>
      <c r="E87" s="31"/>
      <c r="F87" s="420">
        <v>1197</v>
      </c>
      <c r="G87" s="77"/>
      <c r="H87" s="77">
        <v>833.83</v>
      </c>
      <c r="I87" s="77"/>
      <c r="J87" s="179">
        <v>42401</v>
      </c>
      <c r="K87" s="174" t="s">
        <v>320</v>
      </c>
      <c r="L87" s="435"/>
      <c r="M87" s="436">
        <v>833.83</v>
      </c>
      <c r="N87" s="442">
        <f t="shared" si="9"/>
        <v>13951.779999999999</v>
      </c>
      <c r="O87" s="278"/>
      <c r="P87" s="300"/>
      <c r="Q87" s="265">
        <f t="shared" si="10"/>
        <v>39583.459999999992</v>
      </c>
      <c r="R87" s="271"/>
      <c r="S87" s="271">
        <f t="shared" si="11"/>
        <v>12259.1</v>
      </c>
      <c r="T87" s="292"/>
      <c r="U87" s="291">
        <f t="shared" si="12"/>
        <v>11168.119999999999</v>
      </c>
      <c r="V87" s="22">
        <f t="shared" si="8"/>
        <v>76962.459999999992</v>
      </c>
      <c r="W87" s="139">
        <f t="shared" si="7"/>
        <v>-833.83</v>
      </c>
      <c r="X87" s="106"/>
      <c r="Y87" s="30"/>
      <c r="Z87" s="90"/>
      <c r="AA87" s="77"/>
      <c r="AB87" s="191"/>
      <c r="AC87" s="191"/>
      <c r="AD87" s="191"/>
      <c r="AE87" s="70">
        <v>-833.83</v>
      </c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7"/>
      <c r="CB87" s="77"/>
      <c r="CC87" s="77"/>
      <c r="CD87" s="77"/>
      <c r="CE87" s="70"/>
    </row>
    <row r="88" spans="1:83" x14ac:dyDescent="0.2">
      <c r="A88" s="73">
        <v>72</v>
      </c>
      <c r="B88" s="180">
        <v>42377</v>
      </c>
      <c r="C88" s="175" t="s">
        <v>237</v>
      </c>
      <c r="D88" s="176" t="s">
        <v>296</v>
      </c>
      <c r="E88" s="31"/>
      <c r="F88" s="420" t="s">
        <v>297</v>
      </c>
      <c r="G88" s="77"/>
      <c r="H88" s="77">
        <v>3.6</v>
      </c>
      <c r="I88" s="77"/>
      <c r="J88" s="321">
        <v>42461</v>
      </c>
      <c r="K88" s="72">
        <v>40</v>
      </c>
      <c r="L88" s="435"/>
      <c r="M88" s="436"/>
      <c r="N88" s="433">
        <f t="shared" si="9"/>
        <v>13951.779999999999</v>
      </c>
      <c r="O88" s="278"/>
      <c r="P88" s="300">
        <v>3.6</v>
      </c>
      <c r="Q88" s="265">
        <f t="shared" si="10"/>
        <v>39579.859999999993</v>
      </c>
      <c r="R88" s="271"/>
      <c r="S88" s="271">
        <f t="shared" si="11"/>
        <v>12259.1</v>
      </c>
      <c r="T88" s="292"/>
      <c r="U88" s="291">
        <f t="shared" si="12"/>
        <v>11168.119999999999</v>
      </c>
      <c r="V88" s="22">
        <f t="shared" si="8"/>
        <v>76958.859999999986</v>
      </c>
      <c r="W88" s="139">
        <f t="shared" si="7"/>
        <v>-3.6</v>
      </c>
      <c r="X88" s="106"/>
      <c r="Y88" s="30"/>
      <c r="Z88" s="90" t="s">
        <v>305</v>
      </c>
      <c r="AA88" s="77">
        <v>-0.6</v>
      </c>
      <c r="AB88" s="191" t="s">
        <v>304</v>
      </c>
      <c r="AC88" s="191" t="s">
        <v>237</v>
      </c>
      <c r="AD88" s="191" t="s">
        <v>296</v>
      </c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>
        <v>-3</v>
      </c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27"/>
      <c r="BV88" s="27"/>
      <c r="BW88" s="27"/>
      <c r="BX88" s="27"/>
      <c r="BY88" s="27"/>
      <c r="BZ88" s="27"/>
      <c r="CA88" s="77"/>
      <c r="CB88" s="77"/>
      <c r="CC88" s="77"/>
      <c r="CD88" s="77"/>
      <c r="CE88" s="70"/>
    </row>
    <row r="89" spans="1:83" x14ac:dyDescent="0.2">
      <c r="A89" s="73">
        <v>73</v>
      </c>
      <c r="B89" s="180">
        <v>42377</v>
      </c>
      <c r="C89" s="175" t="s">
        <v>176</v>
      </c>
      <c r="D89" s="176" t="s">
        <v>177</v>
      </c>
      <c r="E89" s="31"/>
      <c r="F89" s="420" t="s">
        <v>308</v>
      </c>
      <c r="G89" s="77">
        <v>5.86</v>
      </c>
      <c r="H89" s="77"/>
      <c r="I89" s="77"/>
      <c r="J89" s="321">
        <v>42369</v>
      </c>
      <c r="K89" s="72">
        <v>25</v>
      </c>
      <c r="L89" s="435"/>
      <c r="M89" s="436"/>
      <c r="N89" s="433">
        <f t="shared" si="9"/>
        <v>13951.779999999999</v>
      </c>
      <c r="O89" s="278"/>
      <c r="P89" s="300"/>
      <c r="Q89" s="265">
        <f t="shared" si="10"/>
        <v>39579.859999999993</v>
      </c>
      <c r="R89" s="271">
        <v>5.86</v>
      </c>
      <c r="S89" s="423">
        <f t="shared" si="11"/>
        <v>12264.960000000001</v>
      </c>
      <c r="T89" s="292"/>
      <c r="U89" s="291">
        <f t="shared" si="12"/>
        <v>11168.119999999999</v>
      </c>
      <c r="V89" s="22">
        <f t="shared" si="8"/>
        <v>76964.719999999987</v>
      </c>
      <c r="W89" s="139">
        <f t="shared" si="7"/>
        <v>5.86</v>
      </c>
      <c r="X89" s="106"/>
      <c r="Y89" s="30"/>
      <c r="Z89" s="90"/>
      <c r="AA89" s="77"/>
      <c r="AB89" s="191"/>
      <c r="AC89" s="191"/>
      <c r="AD89" s="191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>
        <v>5.86</v>
      </c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27"/>
      <c r="BV89" s="27"/>
      <c r="BW89" s="27"/>
      <c r="BX89" s="27"/>
      <c r="BY89" s="27"/>
      <c r="BZ89" s="27"/>
      <c r="CA89" s="77"/>
      <c r="CB89" s="77"/>
      <c r="CC89" s="77"/>
      <c r="CD89" s="77"/>
      <c r="CE89" s="70"/>
    </row>
    <row r="90" spans="1:83" x14ac:dyDescent="0.2">
      <c r="A90" s="73">
        <v>74</v>
      </c>
      <c r="B90" s="180">
        <v>42386</v>
      </c>
      <c r="C90" s="175" t="s">
        <v>237</v>
      </c>
      <c r="D90" s="176" t="s">
        <v>296</v>
      </c>
      <c r="E90" s="31"/>
      <c r="F90" s="420" t="s">
        <v>297</v>
      </c>
      <c r="G90" s="77"/>
      <c r="H90" s="77">
        <v>8.0399999999999991</v>
      </c>
      <c r="I90" s="77"/>
      <c r="J90" s="321">
        <v>42461</v>
      </c>
      <c r="K90" s="72">
        <v>40</v>
      </c>
      <c r="L90" s="435"/>
      <c r="M90" s="436"/>
      <c r="N90" s="433">
        <f t="shared" si="9"/>
        <v>13951.779999999999</v>
      </c>
      <c r="O90" s="278"/>
      <c r="P90" s="300">
        <v>8.0399999999999991</v>
      </c>
      <c r="Q90" s="265">
        <f t="shared" si="10"/>
        <v>39571.819999999992</v>
      </c>
      <c r="R90" s="271"/>
      <c r="S90" s="271">
        <f t="shared" si="11"/>
        <v>12264.960000000001</v>
      </c>
      <c r="T90" s="292"/>
      <c r="U90" s="291">
        <f t="shared" si="12"/>
        <v>11168.119999999999</v>
      </c>
      <c r="V90" s="22">
        <f t="shared" si="8"/>
        <v>76956.679999999993</v>
      </c>
      <c r="W90" s="139">
        <f t="shared" si="7"/>
        <v>-8.0400000000000009</v>
      </c>
      <c r="X90" s="106"/>
      <c r="Y90" s="30"/>
      <c r="Z90" s="90" t="s">
        <v>310</v>
      </c>
      <c r="AA90" s="77">
        <v>-1.34</v>
      </c>
      <c r="AB90" s="191" t="s">
        <v>304</v>
      </c>
      <c r="AC90" s="191" t="s">
        <v>237</v>
      </c>
      <c r="AD90" s="191" t="s">
        <v>296</v>
      </c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>
        <v>-6.7</v>
      </c>
      <c r="AP90" s="70"/>
      <c r="AQ90" s="70"/>
      <c r="AR90" s="70"/>
      <c r="AS90" s="70"/>
      <c r="AT90" s="70"/>
      <c r="AU90" s="70"/>
      <c r="AV90" s="70"/>
      <c r="AW90" s="77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27"/>
      <c r="BV90" s="27"/>
      <c r="BW90" s="27"/>
      <c r="BX90" s="27"/>
      <c r="BY90" s="27"/>
      <c r="BZ90" s="27"/>
      <c r="CA90" s="77"/>
      <c r="CB90" s="77"/>
      <c r="CC90" s="77"/>
      <c r="CD90" s="77"/>
      <c r="CE90" s="70"/>
    </row>
    <row r="91" spans="1:83" x14ac:dyDescent="0.2">
      <c r="A91" s="73">
        <v>75</v>
      </c>
      <c r="B91" s="180">
        <v>42402</v>
      </c>
      <c r="C91" s="175" t="s">
        <v>311</v>
      </c>
      <c r="D91" s="176" t="s">
        <v>312</v>
      </c>
      <c r="E91" s="31"/>
      <c r="F91" s="420">
        <v>100433</v>
      </c>
      <c r="G91" s="77"/>
      <c r="H91" s="77">
        <v>4320</v>
      </c>
      <c r="I91" s="77"/>
      <c r="J91" s="321">
        <v>42461</v>
      </c>
      <c r="K91" s="72">
        <v>40</v>
      </c>
      <c r="L91" s="435"/>
      <c r="M91" s="436"/>
      <c r="N91" s="433">
        <f t="shared" si="9"/>
        <v>13951.779999999999</v>
      </c>
      <c r="O91" s="278"/>
      <c r="P91" s="300">
        <v>4320</v>
      </c>
      <c r="Q91" s="265">
        <f t="shared" si="10"/>
        <v>35251.819999999992</v>
      </c>
      <c r="R91" s="271"/>
      <c r="S91" s="271">
        <f t="shared" si="11"/>
        <v>12264.960000000001</v>
      </c>
      <c r="T91" s="292"/>
      <c r="U91" s="291">
        <f t="shared" si="12"/>
        <v>11168.119999999999</v>
      </c>
      <c r="V91" s="22">
        <f t="shared" si="8"/>
        <v>72636.679999999993</v>
      </c>
      <c r="W91" s="139">
        <f t="shared" si="7"/>
        <v>-4320</v>
      </c>
      <c r="X91" s="106"/>
      <c r="Y91" s="30"/>
      <c r="Z91" s="90" t="s">
        <v>313</v>
      </c>
      <c r="AA91" s="77">
        <v>-720</v>
      </c>
      <c r="AB91" s="191" t="s">
        <v>314</v>
      </c>
      <c r="AC91" s="191" t="s">
        <v>311</v>
      </c>
      <c r="AD91" s="191" t="s">
        <v>315</v>
      </c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27"/>
      <c r="BV91" s="27"/>
      <c r="BW91" s="27"/>
      <c r="BX91" s="27"/>
      <c r="BY91" s="27"/>
      <c r="BZ91" s="27"/>
      <c r="CA91" s="77">
        <v>-3600</v>
      </c>
      <c r="CB91" s="77"/>
      <c r="CC91" s="77"/>
      <c r="CD91" s="77"/>
      <c r="CE91" s="70"/>
    </row>
    <row r="92" spans="1:83" x14ac:dyDescent="0.2">
      <c r="A92" s="73">
        <v>76</v>
      </c>
      <c r="B92" s="180">
        <v>42402</v>
      </c>
      <c r="C92" s="175" t="s">
        <v>235</v>
      </c>
      <c r="D92" s="176" t="s">
        <v>316</v>
      </c>
      <c r="E92" s="31"/>
      <c r="F92" s="420">
        <v>100434</v>
      </c>
      <c r="G92" s="77"/>
      <c r="H92" s="77">
        <v>100</v>
      </c>
      <c r="I92" s="77"/>
      <c r="J92" s="321">
        <v>42461</v>
      </c>
      <c r="K92" s="72">
        <v>40</v>
      </c>
      <c r="L92" s="435"/>
      <c r="M92" s="436"/>
      <c r="N92" s="433">
        <f t="shared" si="9"/>
        <v>13951.779999999999</v>
      </c>
      <c r="O92" s="278"/>
      <c r="P92" s="300">
        <v>100</v>
      </c>
      <c r="Q92" s="265">
        <f t="shared" si="10"/>
        <v>35151.819999999992</v>
      </c>
      <c r="R92" s="271"/>
      <c r="S92" s="271">
        <f t="shared" si="11"/>
        <v>12264.960000000001</v>
      </c>
      <c r="T92" s="292"/>
      <c r="U92" s="291">
        <f t="shared" si="12"/>
        <v>11168.119999999999</v>
      </c>
      <c r="V92" s="22">
        <f t="shared" si="8"/>
        <v>72536.679999999993</v>
      </c>
      <c r="W92" s="139">
        <f t="shared" si="7"/>
        <v>-100</v>
      </c>
      <c r="X92" s="106"/>
      <c r="Y92" s="30"/>
      <c r="Z92" s="90"/>
      <c r="AA92" s="77"/>
      <c r="AB92" s="191"/>
      <c r="AC92" s="191"/>
      <c r="AD92" s="191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>
        <v>-100</v>
      </c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27"/>
      <c r="BV92" s="27"/>
      <c r="BW92" s="27"/>
      <c r="BX92" s="27"/>
      <c r="BY92" s="27"/>
      <c r="BZ92" s="27"/>
      <c r="CA92" s="77"/>
      <c r="CB92" s="77"/>
      <c r="CC92" s="77"/>
      <c r="CD92" s="77"/>
      <c r="CE92" s="70"/>
    </row>
    <row r="93" spans="1:83" s="31" customFormat="1" x14ac:dyDescent="0.2">
      <c r="A93" s="73">
        <v>77</v>
      </c>
      <c r="B93" s="180">
        <v>42402</v>
      </c>
      <c r="C93" s="175" t="s">
        <v>197</v>
      </c>
      <c r="D93" s="176" t="s">
        <v>317</v>
      </c>
      <c r="F93" s="420">
        <v>100435</v>
      </c>
      <c r="G93" s="77"/>
      <c r="H93" s="77">
        <v>468.44</v>
      </c>
      <c r="I93" s="77"/>
      <c r="J93" s="321">
        <v>42461</v>
      </c>
      <c r="K93" s="72">
        <v>40</v>
      </c>
      <c r="L93" s="435"/>
      <c r="M93" s="436"/>
      <c r="N93" s="433">
        <f t="shared" si="9"/>
        <v>13951.779999999999</v>
      </c>
      <c r="O93" s="278"/>
      <c r="P93" s="300">
        <v>468.44</v>
      </c>
      <c r="Q93" s="265">
        <f t="shared" si="10"/>
        <v>34683.37999999999</v>
      </c>
      <c r="R93" s="271"/>
      <c r="S93" s="271">
        <f t="shared" si="11"/>
        <v>12264.960000000001</v>
      </c>
      <c r="T93" s="292"/>
      <c r="U93" s="291">
        <f t="shared" si="12"/>
        <v>11168.119999999999</v>
      </c>
      <c r="V93" s="22">
        <f t="shared" si="8"/>
        <v>72068.239999999991</v>
      </c>
      <c r="W93" s="139">
        <f t="shared" si="7"/>
        <v>-468.43999999999994</v>
      </c>
      <c r="X93" s="106"/>
      <c r="Y93" s="30"/>
      <c r="Z93" s="90"/>
      <c r="AA93" s="77"/>
      <c r="AB93" s="191"/>
      <c r="AC93" s="191"/>
      <c r="AD93" s="191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>
        <v>-40</v>
      </c>
      <c r="AY93" s="77">
        <v>-47.09</v>
      </c>
      <c r="AZ93" s="77">
        <v>-81.3</v>
      </c>
      <c r="BA93" s="77"/>
      <c r="BB93" s="77">
        <v>-86.35</v>
      </c>
      <c r="BC93" s="77"/>
      <c r="BD93" s="77">
        <v>-94.1</v>
      </c>
      <c r="BE93" s="77"/>
      <c r="BF93" s="77"/>
      <c r="BG93" s="77"/>
      <c r="BH93" s="77">
        <v>-18.260000000000002</v>
      </c>
      <c r="BI93" s="77"/>
      <c r="BJ93" s="94"/>
      <c r="BK93" s="94"/>
      <c r="BL93" s="77"/>
      <c r="BM93" s="77">
        <v>-101.34</v>
      </c>
      <c r="BN93" s="77"/>
      <c r="BO93" s="77"/>
      <c r="BP93" s="77"/>
      <c r="BQ93" s="77"/>
      <c r="BR93" s="77"/>
      <c r="BS93" s="77"/>
      <c r="BT93" s="77"/>
      <c r="BU93" s="30"/>
      <c r="BV93" s="30"/>
      <c r="BW93" s="30"/>
      <c r="BX93" s="30"/>
      <c r="BY93" s="30"/>
      <c r="BZ93" s="30"/>
      <c r="CA93" s="77"/>
      <c r="CB93" s="77"/>
      <c r="CC93" s="77"/>
      <c r="CD93" s="77"/>
      <c r="CE93" s="77"/>
    </row>
    <row r="94" spans="1:83" x14ac:dyDescent="0.2">
      <c r="A94" s="73">
        <v>78</v>
      </c>
      <c r="B94" s="180">
        <v>42402</v>
      </c>
      <c r="C94" s="175" t="s">
        <v>194</v>
      </c>
      <c r="D94" s="176" t="s">
        <v>318</v>
      </c>
      <c r="E94" s="31"/>
      <c r="F94" s="420">
        <v>100436</v>
      </c>
      <c r="G94" s="77"/>
      <c r="H94" s="77">
        <v>751.45</v>
      </c>
      <c r="I94" s="77"/>
      <c r="J94" s="321">
        <v>42461</v>
      </c>
      <c r="K94" s="72">
        <v>40</v>
      </c>
      <c r="L94" s="435"/>
      <c r="M94" s="436"/>
      <c r="N94" s="433">
        <f t="shared" si="9"/>
        <v>13951.779999999999</v>
      </c>
      <c r="O94" s="278"/>
      <c r="P94" s="300">
        <v>751.45</v>
      </c>
      <c r="Q94" s="265">
        <f t="shared" si="10"/>
        <v>33931.929999999993</v>
      </c>
      <c r="R94" s="271"/>
      <c r="S94" s="271">
        <f t="shared" si="11"/>
        <v>12264.960000000001</v>
      </c>
      <c r="T94" s="292"/>
      <c r="U94" s="291">
        <f t="shared" si="12"/>
        <v>11168.119999999999</v>
      </c>
      <c r="V94" s="22">
        <f t="shared" si="8"/>
        <v>71316.789999999994</v>
      </c>
      <c r="W94" s="139">
        <f t="shared" si="7"/>
        <v>-751.45</v>
      </c>
      <c r="X94" s="106"/>
      <c r="Y94" s="30"/>
      <c r="Z94" s="90"/>
      <c r="AA94" s="77"/>
      <c r="AB94" s="191"/>
      <c r="AC94" s="191"/>
      <c r="AD94" s="191"/>
      <c r="AE94" s="70">
        <v>-751.45</v>
      </c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27"/>
      <c r="BV94" s="27"/>
      <c r="BW94" s="27"/>
      <c r="BX94" s="27"/>
      <c r="BY94" s="27"/>
      <c r="BZ94" s="27"/>
      <c r="CA94" s="77"/>
      <c r="CB94" s="77"/>
      <c r="CC94" s="77"/>
      <c r="CD94" s="77"/>
      <c r="CE94" s="70"/>
    </row>
    <row r="95" spans="1:83" x14ac:dyDescent="0.2">
      <c r="A95" s="73">
        <v>79</v>
      </c>
      <c r="B95" s="180">
        <v>42402</v>
      </c>
      <c r="C95" s="175" t="s">
        <v>194</v>
      </c>
      <c r="D95" s="176" t="s">
        <v>319</v>
      </c>
      <c r="E95" s="31"/>
      <c r="F95" s="420">
        <v>100437</v>
      </c>
      <c r="G95" s="77"/>
      <c r="H95" s="77">
        <v>155.49</v>
      </c>
      <c r="I95" s="77"/>
      <c r="J95" s="321">
        <v>42461</v>
      </c>
      <c r="K95" s="72">
        <v>40</v>
      </c>
      <c r="L95" s="435"/>
      <c r="M95" s="436"/>
      <c r="N95" s="433">
        <f t="shared" si="9"/>
        <v>13951.779999999999</v>
      </c>
      <c r="O95" s="278"/>
      <c r="P95" s="300">
        <v>155.49</v>
      </c>
      <c r="Q95" s="265">
        <f t="shared" si="10"/>
        <v>33776.439999999995</v>
      </c>
      <c r="R95" s="271"/>
      <c r="S95" s="271">
        <f t="shared" si="11"/>
        <v>12264.960000000001</v>
      </c>
      <c r="T95" s="292"/>
      <c r="U95" s="291">
        <f t="shared" si="12"/>
        <v>11168.119999999999</v>
      </c>
      <c r="V95" s="22">
        <f t="shared" si="8"/>
        <v>71161.299999999988</v>
      </c>
      <c r="W95" s="139">
        <f t="shared" si="7"/>
        <v>-155.49</v>
      </c>
      <c r="X95" s="106"/>
      <c r="Y95" s="30"/>
      <c r="Z95" s="90"/>
      <c r="AA95" s="77"/>
      <c r="AB95" s="191"/>
      <c r="AC95" s="191"/>
      <c r="AD95" s="191"/>
      <c r="AE95" s="70"/>
      <c r="AF95" s="70"/>
      <c r="AG95" s="70"/>
      <c r="AH95" s="70"/>
      <c r="AI95" s="70"/>
      <c r="AJ95" s="70"/>
      <c r="AK95" s="70"/>
      <c r="AL95" s="70"/>
      <c r="AM95" s="70">
        <v>-49.48</v>
      </c>
      <c r="AN95" s="70">
        <v>-42.34</v>
      </c>
      <c r="AO95" s="70">
        <v>-63.67</v>
      </c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27"/>
      <c r="BV95" s="27"/>
      <c r="BW95" s="27"/>
      <c r="BX95" s="27"/>
      <c r="BY95" s="27"/>
      <c r="BZ95" s="27"/>
      <c r="CA95" s="77"/>
      <c r="CB95" s="77"/>
      <c r="CC95" s="77"/>
      <c r="CD95" s="77"/>
      <c r="CE95" s="70"/>
    </row>
    <row r="96" spans="1:83" s="31" customFormat="1" x14ac:dyDescent="0.2">
      <c r="A96" s="73">
        <v>80</v>
      </c>
      <c r="B96" s="180">
        <v>42407</v>
      </c>
      <c r="C96" s="175" t="s">
        <v>233</v>
      </c>
      <c r="D96" s="176" t="s">
        <v>321</v>
      </c>
      <c r="F96" s="420"/>
      <c r="G96" s="77">
        <v>1794.83</v>
      </c>
      <c r="H96" s="77"/>
      <c r="I96" s="77"/>
      <c r="J96" s="321">
        <v>42461</v>
      </c>
      <c r="K96" s="72">
        <v>40</v>
      </c>
      <c r="L96" s="443"/>
      <c r="M96" s="441"/>
      <c r="N96" s="433">
        <f t="shared" si="9"/>
        <v>13951.779999999999</v>
      </c>
      <c r="O96" s="394">
        <v>1794.83</v>
      </c>
      <c r="P96" s="301"/>
      <c r="Q96" s="264">
        <f t="shared" si="10"/>
        <v>35571.269999999997</v>
      </c>
      <c r="R96" s="270"/>
      <c r="S96" s="270">
        <f t="shared" si="11"/>
        <v>12264.960000000001</v>
      </c>
      <c r="T96" s="294"/>
      <c r="U96" s="295">
        <f t="shared" si="12"/>
        <v>11168.119999999999</v>
      </c>
      <c r="V96" s="185">
        <f t="shared" si="8"/>
        <v>72956.12999999999</v>
      </c>
      <c r="W96" s="139">
        <f t="shared" si="7"/>
        <v>1794.83</v>
      </c>
      <c r="X96" s="139"/>
      <c r="Y96" s="30"/>
      <c r="Z96" s="90"/>
      <c r="AA96" s="77">
        <v>1794.83</v>
      </c>
      <c r="AB96" s="191"/>
      <c r="AC96" s="191" t="s">
        <v>233</v>
      </c>
      <c r="AD96" s="191" t="s">
        <v>321</v>
      </c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30"/>
      <c r="BV96" s="30"/>
      <c r="BW96" s="30"/>
      <c r="BX96" s="30"/>
      <c r="BY96" s="30"/>
      <c r="BZ96" s="30"/>
      <c r="CA96" s="77"/>
      <c r="CB96" s="77"/>
      <c r="CC96" s="77"/>
      <c r="CD96" s="77"/>
      <c r="CE96" s="77"/>
    </row>
    <row r="97" spans="1:83" x14ac:dyDescent="0.2">
      <c r="A97" s="174">
        <v>81</v>
      </c>
      <c r="B97" s="180">
        <v>42413</v>
      </c>
      <c r="C97" s="175" t="s">
        <v>237</v>
      </c>
      <c r="D97" s="176" t="s">
        <v>296</v>
      </c>
      <c r="E97" s="31"/>
      <c r="F97" s="420" t="s">
        <v>297</v>
      </c>
      <c r="G97" s="77"/>
      <c r="H97" s="77">
        <v>8.0399999999999991</v>
      </c>
      <c r="I97" s="77"/>
      <c r="J97" s="321">
        <v>42461</v>
      </c>
      <c r="K97" s="72">
        <v>40</v>
      </c>
      <c r="L97" s="444"/>
      <c r="M97" s="445"/>
      <c r="N97" s="433">
        <f t="shared" si="9"/>
        <v>13951.779999999999</v>
      </c>
      <c r="O97" s="280"/>
      <c r="P97" s="299">
        <v>8.0399999999999991</v>
      </c>
      <c r="Q97" s="265">
        <f t="shared" si="10"/>
        <v>35563.229999999996</v>
      </c>
      <c r="R97" s="271"/>
      <c r="S97" s="271">
        <f t="shared" si="11"/>
        <v>12264.960000000001</v>
      </c>
      <c r="T97" s="292"/>
      <c r="U97" s="291">
        <f t="shared" si="12"/>
        <v>11168.119999999999</v>
      </c>
      <c r="V97" s="22">
        <f t="shared" si="8"/>
        <v>72948.09</v>
      </c>
      <c r="W97" s="139">
        <f t="shared" si="7"/>
        <v>-8.0400000000000009</v>
      </c>
      <c r="X97" s="106"/>
      <c r="Y97" s="30"/>
      <c r="Z97" s="90" t="s">
        <v>322</v>
      </c>
      <c r="AA97" s="77">
        <v>-1.34</v>
      </c>
      <c r="AB97" s="191" t="s">
        <v>304</v>
      </c>
      <c r="AC97" s="191" t="s">
        <v>237</v>
      </c>
      <c r="AD97" s="191" t="s">
        <v>296</v>
      </c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>
        <v>-6.7</v>
      </c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27"/>
      <c r="BV97" s="27"/>
      <c r="BW97" s="27"/>
      <c r="BX97" s="27"/>
      <c r="BY97" s="27"/>
      <c r="BZ97" s="27"/>
      <c r="CA97" s="77"/>
      <c r="CB97" s="77"/>
      <c r="CC97" s="77"/>
      <c r="CD97" s="77"/>
      <c r="CE97" s="70"/>
    </row>
    <row r="98" spans="1:83" x14ac:dyDescent="0.2">
      <c r="A98" s="73">
        <v>82</v>
      </c>
      <c r="B98" s="180">
        <v>42438</v>
      </c>
      <c r="C98" s="175" t="s">
        <v>237</v>
      </c>
      <c r="D98" s="176" t="s">
        <v>296</v>
      </c>
      <c r="E98" s="31"/>
      <c r="F98" s="420" t="s">
        <v>297</v>
      </c>
      <c r="G98" s="77"/>
      <c r="H98" s="77">
        <v>3.6</v>
      </c>
      <c r="I98" s="77"/>
      <c r="J98" s="321">
        <v>42461</v>
      </c>
      <c r="K98" s="72">
        <v>40</v>
      </c>
      <c r="L98" s="444"/>
      <c r="M98" s="445"/>
      <c r="N98" s="433">
        <f t="shared" si="9"/>
        <v>13951.779999999999</v>
      </c>
      <c r="O98" s="280"/>
      <c r="P98" s="299">
        <v>3.6</v>
      </c>
      <c r="Q98" s="265">
        <f t="shared" si="10"/>
        <v>35559.629999999997</v>
      </c>
      <c r="R98" s="271"/>
      <c r="S98" s="271">
        <f t="shared" si="11"/>
        <v>12264.960000000001</v>
      </c>
      <c r="T98" s="292"/>
      <c r="U98" s="291">
        <f t="shared" si="12"/>
        <v>11168.119999999999</v>
      </c>
      <c r="V98" s="22">
        <f t="shared" si="8"/>
        <v>72944.489999999991</v>
      </c>
      <c r="W98" s="139">
        <f t="shared" si="7"/>
        <v>-3.6</v>
      </c>
      <c r="X98" s="106"/>
      <c r="Y98" s="30"/>
      <c r="Z98" s="90" t="s">
        <v>323</v>
      </c>
      <c r="AA98" s="77">
        <v>-0.6</v>
      </c>
      <c r="AB98" s="191" t="s">
        <v>304</v>
      </c>
      <c r="AC98" s="191" t="s">
        <v>237</v>
      </c>
      <c r="AD98" s="191" t="s">
        <v>296</v>
      </c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>
        <v>-3</v>
      </c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27"/>
      <c r="BV98" s="27"/>
      <c r="BW98" s="27"/>
      <c r="BX98" s="27"/>
      <c r="BY98" s="27"/>
      <c r="BZ98" s="27"/>
      <c r="CA98" s="77"/>
      <c r="CB98" s="77"/>
      <c r="CC98" s="77"/>
      <c r="CD98" s="77"/>
      <c r="CE98" s="70"/>
    </row>
    <row r="99" spans="1:83" x14ac:dyDescent="0.2">
      <c r="A99" s="73">
        <v>83</v>
      </c>
      <c r="B99" s="180">
        <v>42438</v>
      </c>
      <c r="C99" s="175" t="s">
        <v>197</v>
      </c>
      <c r="D99" s="176" t="s">
        <v>324</v>
      </c>
      <c r="E99" s="31"/>
      <c r="F99" s="420">
        <v>100438</v>
      </c>
      <c r="G99" s="77"/>
      <c r="H99" s="77">
        <v>604.66</v>
      </c>
      <c r="I99" s="77"/>
      <c r="J99" s="321">
        <v>42461</v>
      </c>
      <c r="K99" s="72">
        <v>40</v>
      </c>
      <c r="L99" s="444"/>
      <c r="M99" s="445"/>
      <c r="N99" s="433">
        <f t="shared" si="9"/>
        <v>13951.779999999999</v>
      </c>
      <c r="O99" s="280"/>
      <c r="P99" s="299">
        <v>604.66</v>
      </c>
      <c r="Q99" s="265">
        <f t="shared" si="10"/>
        <v>34954.969999999994</v>
      </c>
      <c r="R99" s="271"/>
      <c r="S99" s="271">
        <f t="shared" si="11"/>
        <v>12264.960000000001</v>
      </c>
      <c r="T99" s="292"/>
      <c r="U99" s="291">
        <f t="shared" si="12"/>
        <v>11168.119999999999</v>
      </c>
      <c r="V99" s="22">
        <f t="shared" si="8"/>
        <v>72339.829999999987</v>
      </c>
      <c r="W99" s="139">
        <f t="shared" si="7"/>
        <v>-604.66</v>
      </c>
      <c r="X99" s="106"/>
      <c r="Y99" s="30"/>
      <c r="Z99" s="90"/>
      <c r="AA99" s="77"/>
      <c r="AB99" s="191"/>
      <c r="AC99" s="191"/>
      <c r="AD99" s="191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>
        <v>-40</v>
      </c>
      <c r="AY99" s="70">
        <v>-47.09</v>
      </c>
      <c r="AZ99" s="70">
        <v>-81.3</v>
      </c>
      <c r="BA99" s="70"/>
      <c r="BB99" s="70">
        <v>-86.35</v>
      </c>
      <c r="BC99" s="70"/>
      <c r="BD99" s="70">
        <v>-94.1</v>
      </c>
      <c r="BE99" s="70">
        <v>-136.22</v>
      </c>
      <c r="BF99" s="70"/>
      <c r="BG99" s="70"/>
      <c r="BH99" s="70">
        <v>-18.260000000000002</v>
      </c>
      <c r="BI99" s="70"/>
      <c r="BJ99" s="70"/>
      <c r="BK99" s="70"/>
      <c r="BL99" s="70"/>
      <c r="BM99" s="70">
        <v>-101.34</v>
      </c>
      <c r="BN99" s="70"/>
      <c r="BO99" s="70"/>
      <c r="BP99" s="70"/>
      <c r="BQ99" s="70"/>
      <c r="BR99" s="70"/>
      <c r="BS99" s="70"/>
      <c r="BT99" s="70"/>
      <c r="BU99" s="27"/>
      <c r="BV99" s="27"/>
      <c r="BW99" s="27"/>
      <c r="BX99" s="27"/>
      <c r="BY99" s="27"/>
      <c r="BZ99" s="27"/>
      <c r="CA99" s="77"/>
      <c r="CB99" s="77"/>
      <c r="CC99" s="77"/>
      <c r="CD99" s="77"/>
      <c r="CE99" s="70"/>
    </row>
    <row r="100" spans="1:83" x14ac:dyDescent="0.2">
      <c r="A100" s="73">
        <v>84</v>
      </c>
      <c r="B100" s="180">
        <v>42438</v>
      </c>
      <c r="C100" s="175" t="s">
        <v>163</v>
      </c>
      <c r="D100" s="176" t="s">
        <v>325</v>
      </c>
      <c r="E100" s="31"/>
      <c r="F100" s="419">
        <v>100440</v>
      </c>
      <c r="G100" s="77"/>
      <c r="H100" s="77">
        <v>100</v>
      </c>
      <c r="I100" s="77"/>
      <c r="J100" s="321">
        <v>42461</v>
      </c>
      <c r="K100" s="72">
        <v>40</v>
      </c>
      <c r="L100" s="444"/>
      <c r="M100" s="445"/>
      <c r="N100" s="433">
        <f t="shared" si="9"/>
        <v>13951.779999999999</v>
      </c>
      <c r="O100" s="280"/>
      <c r="P100" s="299">
        <v>100</v>
      </c>
      <c r="Q100" s="265">
        <f t="shared" si="10"/>
        <v>34854.969999999994</v>
      </c>
      <c r="R100" s="271"/>
      <c r="S100" s="271">
        <f t="shared" si="11"/>
        <v>12264.960000000001</v>
      </c>
      <c r="T100" s="292"/>
      <c r="U100" s="291">
        <f t="shared" si="12"/>
        <v>11168.119999999999</v>
      </c>
      <c r="V100" s="22">
        <f t="shared" si="8"/>
        <v>72239.829999999987</v>
      </c>
      <c r="W100" s="139">
        <f t="shared" si="7"/>
        <v>-100</v>
      </c>
      <c r="X100" s="106"/>
      <c r="Y100" s="30"/>
      <c r="Z100" s="90"/>
      <c r="AA100" s="77"/>
      <c r="AB100" s="191"/>
      <c r="AC100" s="191"/>
      <c r="AD100" s="191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27"/>
      <c r="BV100" s="27"/>
      <c r="BW100" s="27"/>
      <c r="BX100" s="27"/>
      <c r="BY100" s="27"/>
      <c r="BZ100" s="27">
        <v>-100</v>
      </c>
      <c r="CA100" s="77"/>
      <c r="CB100" s="77"/>
      <c r="CC100" s="77"/>
      <c r="CD100" s="77"/>
      <c r="CE100" s="70"/>
    </row>
    <row r="101" spans="1:83" x14ac:dyDescent="0.2">
      <c r="A101" s="73">
        <v>85</v>
      </c>
      <c r="B101" s="180">
        <v>42438</v>
      </c>
      <c r="C101" s="175" t="s">
        <v>163</v>
      </c>
      <c r="D101" s="176" t="s">
        <v>326</v>
      </c>
      <c r="E101" s="31"/>
      <c r="F101" s="419">
        <v>100441</v>
      </c>
      <c r="G101" s="77"/>
      <c r="H101" s="77">
        <v>128.59</v>
      </c>
      <c r="I101" s="77"/>
      <c r="J101" s="321">
        <v>42461</v>
      </c>
      <c r="K101" s="72">
        <v>40</v>
      </c>
      <c r="L101" s="444"/>
      <c r="M101" s="445"/>
      <c r="N101" s="433">
        <f t="shared" si="9"/>
        <v>13951.779999999999</v>
      </c>
      <c r="O101" s="280"/>
      <c r="P101" s="299">
        <v>128.59</v>
      </c>
      <c r="Q101" s="265">
        <f t="shared" si="10"/>
        <v>34726.379999999997</v>
      </c>
      <c r="R101" s="271"/>
      <c r="S101" s="271">
        <f t="shared" si="11"/>
        <v>12264.960000000001</v>
      </c>
      <c r="T101" s="292"/>
      <c r="U101" s="291">
        <f t="shared" si="12"/>
        <v>11168.119999999999</v>
      </c>
      <c r="V101" s="22">
        <f t="shared" si="8"/>
        <v>72111.239999999991</v>
      </c>
      <c r="W101" s="139">
        <f t="shared" si="7"/>
        <v>-128.59</v>
      </c>
      <c r="X101" s="106"/>
      <c r="Y101" s="30"/>
      <c r="Z101" s="90"/>
      <c r="AA101" s="77"/>
      <c r="AB101" s="191"/>
      <c r="AC101" s="191"/>
      <c r="AD101" s="191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27"/>
      <c r="BV101" s="27"/>
      <c r="BW101" s="27"/>
      <c r="BX101" s="27"/>
      <c r="BY101" s="27">
        <v>-128.59</v>
      </c>
      <c r="BZ101" s="27"/>
      <c r="CA101" s="77"/>
      <c r="CB101" s="77"/>
      <c r="CC101" s="77"/>
      <c r="CD101" s="77"/>
      <c r="CE101" s="70"/>
    </row>
    <row r="102" spans="1:83" x14ac:dyDescent="0.2">
      <c r="A102" s="73">
        <v>86</v>
      </c>
      <c r="B102" s="180">
        <v>42438</v>
      </c>
      <c r="C102" s="175" t="s">
        <v>235</v>
      </c>
      <c r="D102" s="176" t="s">
        <v>327</v>
      </c>
      <c r="E102" s="31"/>
      <c r="F102" s="419">
        <v>100442</v>
      </c>
      <c r="G102" s="77"/>
      <c r="H102" s="77">
        <v>500</v>
      </c>
      <c r="I102" s="77"/>
      <c r="J102" s="321">
        <v>42461</v>
      </c>
      <c r="K102" s="72">
        <v>40</v>
      </c>
      <c r="L102" s="444"/>
      <c r="M102" s="445"/>
      <c r="N102" s="433">
        <f t="shared" si="9"/>
        <v>13951.779999999999</v>
      </c>
      <c r="O102" s="280"/>
      <c r="P102" s="299">
        <v>500</v>
      </c>
      <c r="Q102" s="265">
        <f t="shared" si="10"/>
        <v>34226.379999999997</v>
      </c>
      <c r="R102" s="271"/>
      <c r="S102" s="271">
        <f t="shared" si="11"/>
        <v>12264.960000000001</v>
      </c>
      <c r="T102" s="292"/>
      <c r="U102" s="291">
        <f t="shared" si="12"/>
        <v>11168.119999999999</v>
      </c>
      <c r="V102" s="22">
        <f t="shared" si="8"/>
        <v>71611.239999999991</v>
      </c>
      <c r="W102" s="139">
        <f t="shared" si="7"/>
        <v>-500</v>
      </c>
      <c r="X102" s="106"/>
      <c r="Y102" s="30"/>
      <c r="Z102" s="90"/>
      <c r="AA102" s="77"/>
      <c r="AB102" s="191"/>
      <c r="AC102" s="191"/>
      <c r="AD102" s="191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>
        <v>-500</v>
      </c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27"/>
      <c r="BV102" s="27"/>
      <c r="BW102" s="27"/>
      <c r="BX102" s="27"/>
      <c r="BY102" s="27"/>
      <c r="BZ102" s="27"/>
      <c r="CA102" s="77"/>
      <c r="CB102" s="77"/>
      <c r="CC102" s="77"/>
      <c r="CD102" s="77"/>
      <c r="CE102" s="70"/>
    </row>
    <row r="103" spans="1:83" x14ac:dyDescent="0.2">
      <c r="A103" s="73">
        <v>87</v>
      </c>
      <c r="B103" s="180">
        <v>42438</v>
      </c>
      <c r="C103" s="175" t="s">
        <v>328</v>
      </c>
      <c r="D103" s="176" t="s">
        <v>329</v>
      </c>
      <c r="E103" s="31"/>
      <c r="F103" s="449">
        <v>100443</v>
      </c>
      <c r="G103" s="77"/>
      <c r="H103" s="446">
        <v>258.58</v>
      </c>
      <c r="I103" s="77"/>
      <c r="J103" s="90"/>
      <c r="K103" s="72"/>
      <c r="L103" s="444"/>
      <c r="M103" s="445"/>
      <c r="N103" s="433">
        <f t="shared" si="9"/>
        <v>13951.779999999999</v>
      </c>
      <c r="O103" s="280"/>
      <c r="P103" s="299">
        <v>258.58</v>
      </c>
      <c r="Q103" s="265">
        <f t="shared" si="10"/>
        <v>33967.799999999996</v>
      </c>
      <c r="R103" s="271"/>
      <c r="S103" s="271">
        <f t="shared" si="11"/>
        <v>12264.960000000001</v>
      </c>
      <c r="T103" s="292"/>
      <c r="U103" s="291">
        <f t="shared" si="12"/>
        <v>11168.119999999999</v>
      </c>
      <c r="V103" s="22">
        <f t="shared" si="8"/>
        <v>71352.659999999989</v>
      </c>
      <c r="W103" s="139">
        <f t="shared" si="7"/>
        <v>-258.58</v>
      </c>
      <c r="X103" s="106"/>
      <c r="Y103" s="30"/>
      <c r="Z103" s="90" t="s">
        <v>330</v>
      </c>
      <c r="AA103" s="77">
        <v>-43.1</v>
      </c>
      <c r="AB103" s="191" t="s">
        <v>331</v>
      </c>
      <c r="AC103" s="191" t="s">
        <v>328</v>
      </c>
      <c r="AD103" s="191" t="s">
        <v>329</v>
      </c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>
        <v>-215.48</v>
      </c>
      <c r="BL103" s="70"/>
      <c r="BM103" s="70"/>
      <c r="BN103" s="70"/>
      <c r="BO103" s="70"/>
      <c r="BP103" s="70"/>
      <c r="BQ103" s="70"/>
      <c r="BR103" s="70"/>
      <c r="BS103" s="70"/>
      <c r="BT103" s="70"/>
      <c r="BU103" s="27"/>
      <c r="BV103" s="27"/>
      <c r="BW103" s="27"/>
      <c r="BX103" s="27"/>
      <c r="BY103" s="27"/>
      <c r="BZ103" s="27"/>
      <c r="CA103" s="77"/>
      <c r="CB103" s="77"/>
      <c r="CC103" s="77"/>
      <c r="CD103" s="77"/>
      <c r="CE103" s="70"/>
    </row>
    <row r="104" spans="1:83" x14ac:dyDescent="0.2">
      <c r="A104" s="73">
        <v>88</v>
      </c>
      <c r="B104" s="180">
        <v>42438</v>
      </c>
      <c r="C104" s="175" t="s">
        <v>28</v>
      </c>
      <c r="D104" s="176" t="s">
        <v>321</v>
      </c>
      <c r="E104" s="31"/>
      <c r="F104" s="420">
        <v>100444</v>
      </c>
      <c r="G104" s="77"/>
      <c r="H104" s="77">
        <v>62.66</v>
      </c>
      <c r="I104" s="77"/>
      <c r="J104" s="321">
        <v>42461</v>
      </c>
      <c r="K104" s="72">
        <v>40</v>
      </c>
      <c r="L104" s="444"/>
      <c r="M104" s="445"/>
      <c r="N104" s="433">
        <f t="shared" si="9"/>
        <v>13951.779999999999</v>
      </c>
      <c r="O104" s="280"/>
      <c r="P104" s="299">
        <v>62.66</v>
      </c>
      <c r="Q104" s="265">
        <f t="shared" si="10"/>
        <v>33905.139999999992</v>
      </c>
      <c r="R104" s="271"/>
      <c r="S104" s="271">
        <f t="shared" si="11"/>
        <v>12264.960000000001</v>
      </c>
      <c r="T104" s="292"/>
      <c r="U104" s="291">
        <f t="shared" si="12"/>
        <v>11168.119999999999</v>
      </c>
      <c r="V104" s="22">
        <f t="shared" si="8"/>
        <v>71289.999999999985</v>
      </c>
      <c r="W104" s="139">
        <f t="shared" si="7"/>
        <v>-62.66</v>
      </c>
      <c r="X104" s="106"/>
      <c r="Y104" s="30"/>
      <c r="Z104" s="90"/>
      <c r="AA104" s="77">
        <v>-62.66</v>
      </c>
      <c r="AB104" s="191"/>
      <c r="AC104" s="191"/>
      <c r="AD104" s="191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27"/>
      <c r="BV104" s="27"/>
      <c r="BW104" s="27"/>
      <c r="BX104" s="27"/>
      <c r="BY104" s="27"/>
      <c r="BZ104" s="27"/>
      <c r="CA104" s="77"/>
      <c r="CB104" s="77"/>
      <c r="CC104" s="77"/>
      <c r="CD104" s="77"/>
      <c r="CE104" s="70"/>
    </row>
    <row r="105" spans="1:83" x14ac:dyDescent="0.2">
      <c r="A105" s="73">
        <v>89</v>
      </c>
      <c r="B105" s="180">
        <v>42438</v>
      </c>
      <c r="C105" s="175" t="s">
        <v>194</v>
      </c>
      <c r="D105" s="176" t="s">
        <v>332</v>
      </c>
      <c r="E105" s="31"/>
      <c r="F105" s="420">
        <v>100446</v>
      </c>
      <c r="G105" s="77"/>
      <c r="H105" s="77">
        <v>739.63</v>
      </c>
      <c r="I105" s="77"/>
      <c r="J105" s="321">
        <v>42461</v>
      </c>
      <c r="K105" s="72">
        <v>40</v>
      </c>
      <c r="L105" s="444"/>
      <c r="M105" s="445"/>
      <c r="N105" s="433">
        <f t="shared" si="9"/>
        <v>13951.779999999999</v>
      </c>
      <c r="O105" s="280"/>
      <c r="P105" s="299">
        <v>739.63</v>
      </c>
      <c r="Q105" s="265">
        <f t="shared" si="10"/>
        <v>33165.509999999995</v>
      </c>
      <c r="R105" s="271"/>
      <c r="S105" s="271">
        <f t="shared" si="11"/>
        <v>12264.960000000001</v>
      </c>
      <c r="T105" s="292"/>
      <c r="U105" s="291">
        <f t="shared" si="12"/>
        <v>11168.119999999999</v>
      </c>
      <c r="V105" s="22">
        <f t="shared" si="8"/>
        <v>70550.37</v>
      </c>
      <c r="W105" s="139">
        <f t="shared" si="7"/>
        <v>-739.63</v>
      </c>
      <c r="X105" s="106"/>
      <c r="Y105" s="30"/>
      <c r="Z105" s="90"/>
      <c r="AA105" s="77"/>
      <c r="AB105" s="67"/>
      <c r="AC105" s="67"/>
      <c r="AD105" s="67"/>
      <c r="AE105" s="70">
        <v>-739.63</v>
      </c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27"/>
      <c r="BV105" s="27"/>
      <c r="BW105" s="27"/>
      <c r="BX105" s="27"/>
      <c r="BY105" s="27"/>
      <c r="BZ105" s="27"/>
      <c r="CA105" s="77"/>
      <c r="CB105" s="77"/>
      <c r="CC105" s="77"/>
      <c r="CD105" s="77"/>
      <c r="CE105" s="70"/>
    </row>
    <row r="106" spans="1:83" x14ac:dyDescent="0.2">
      <c r="A106" s="73">
        <v>90</v>
      </c>
      <c r="B106" s="180">
        <v>42438</v>
      </c>
      <c r="C106" s="175" t="s">
        <v>194</v>
      </c>
      <c r="D106" s="176" t="s">
        <v>333</v>
      </c>
      <c r="E106" s="31"/>
      <c r="F106" s="420">
        <v>100447</v>
      </c>
      <c r="G106" s="77"/>
      <c r="H106" s="77">
        <v>102.36</v>
      </c>
      <c r="I106" s="77"/>
      <c r="J106" s="321">
        <v>42461</v>
      </c>
      <c r="K106" s="72">
        <v>40</v>
      </c>
      <c r="L106" s="444"/>
      <c r="M106" s="445"/>
      <c r="N106" s="433">
        <f t="shared" si="9"/>
        <v>13951.779999999999</v>
      </c>
      <c r="O106" s="280"/>
      <c r="P106" s="299">
        <v>102.36</v>
      </c>
      <c r="Q106" s="265">
        <f t="shared" si="10"/>
        <v>33063.149999999994</v>
      </c>
      <c r="R106" s="271"/>
      <c r="S106" s="271">
        <f t="shared" si="11"/>
        <v>12264.960000000001</v>
      </c>
      <c r="T106" s="292"/>
      <c r="U106" s="291">
        <f t="shared" si="12"/>
        <v>11168.119999999999</v>
      </c>
      <c r="V106" s="22">
        <f t="shared" si="8"/>
        <v>70448.009999999995</v>
      </c>
      <c r="W106" s="139">
        <f t="shared" ref="W106:W137" si="13">SUM(Y106:CE106)</f>
        <v>-102.36000000000001</v>
      </c>
      <c r="X106" s="106"/>
      <c r="Y106" s="30"/>
      <c r="Z106" s="90"/>
      <c r="AA106" s="77"/>
      <c r="AB106" s="67"/>
      <c r="AC106" s="191"/>
      <c r="AD106" s="191"/>
      <c r="AE106" s="70"/>
      <c r="AF106" s="70"/>
      <c r="AG106" s="70"/>
      <c r="AH106" s="70"/>
      <c r="AI106" s="70"/>
      <c r="AJ106" s="70"/>
      <c r="AK106" s="70"/>
      <c r="AL106" s="70"/>
      <c r="AM106" s="70">
        <v>-7.08</v>
      </c>
      <c r="AN106" s="70">
        <v>-28.38</v>
      </c>
      <c r="AO106" s="70">
        <v>-66.900000000000006</v>
      </c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27"/>
      <c r="BV106" s="27"/>
      <c r="BW106" s="27"/>
      <c r="BX106" s="27"/>
      <c r="BY106" s="27"/>
      <c r="BZ106" s="27"/>
      <c r="CA106" s="77"/>
      <c r="CB106" s="77"/>
      <c r="CC106" s="77"/>
      <c r="CD106" s="77"/>
      <c r="CE106" s="70"/>
    </row>
    <row r="107" spans="1:83" x14ac:dyDescent="0.2">
      <c r="A107" s="73">
        <v>91</v>
      </c>
      <c r="B107" s="180">
        <v>42442</v>
      </c>
      <c r="C107" s="175" t="s">
        <v>237</v>
      </c>
      <c r="D107" s="176" t="s">
        <v>296</v>
      </c>
      <c r="E107" s="31"/>
      <c r="F107" s="420" t="s">
        <v>297</v>
      </c>
      <c r="G107" s="77"/>
      <c r="H107" s="77">
        <v>8.0399999999999991</v>
      </c>
      <c r="I107" s="77"/>
      <c r="J107" s="321">
        <v>42461</v>
      </c>
      <c r="K107" s="72">
        <v>40</v>
      </c>
      <c r="L107" s="444"/>
      <c r="M107" s="445"/>
      <c r="N107" s="433">
        <f t="shared" si="9"/>
        <v>13951.779999999999</v>
      </c>
      <c r="O107" s="280"/>
      <c r="P107" s="299">
        <v>8.0399999999999991</v>
      </c>
      <c r="Q107" s="265">
        <f t="shared" si="10"/>
        <v>33055.109999999993</v>
      </c>
      <c r="R107" s="271"/>
      <c r="S107" s="271">
        <f t="shared" si="11"/>
        <v>12264.960000000001</v>
      </c>
      <c r="T107" s="292"/>
      <c r="U107" s="291">
        <f t="shared" si="12"/>
        <v>11168.119999999999</v>
      </c>
      <c r="V107" s="22">
        <f t="shared" si="8"/>
        <v>70439.969999999987</v>
      </c>
      <c r="W107" s="139">
        <f t="shared" si="13"/>
        <v>-8.0400000000000009</v>
      </c>
      <c r="X107" s="106"/>
      <c r="Y107" s="30"/>
      <c r="Z107" s="90" t="s">
        <v>334</v>
      </c>
      <c r="AA107" s="77">
        <v>-1.34</v>
      </c>
      <c r="AB107" s="191" t="s">
        <v>304</v>
      </c>
      <c r="AC107" s="191" t="s">
        <v>237</v>
      </c>
      <c r="AD107" s="191" t="s">
        <v>296</v>
      </c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>
        <v>-6.7</v>
      </c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27"/>
      <c r="BV107" s="27"/>
      <c r="BW107" s="27"/>
      <c r="BX107" s="27"/>
      <c r="BY107" s="27"/>
      <c r="BZ107" s="27"/>
      <c r="CA107" s="77"/>
      <c r="CB107" s="77"/>
      <c r="CC107" s="77"/>
      <c r="CD107" s="77"/>
      <c r="CE107" s="70"/>
    </row>
    <row r="108" spans="1:83" x14ac:dyDescent="0.2">
      <c r="A108" s="73">
        <v>92</v>
      </c>
      <c r="B108" s="180">
        <v>42446</v>
      </c>
      <c r="C108" s="175" t="s">
        <v>336</v>
      </c>
      <c r="D108" s="176" t="s">
        <v>335</v>
      </c>
      <c r="E108" s="31"/>
      <c r="F108" s="420"/>
      <c r="G108" s="77"/>
      <c r="H108" s="77"/>
      <c r="I108" s="77"/>
      <c r="J108" s="321">
        <v>42461</v>
      </c>
      <c r="K108" s="72">
        <v>40</v>
      </c>
      <c r="L108" s="444"/>
      <c r="M108" s="445">
        <v>13951.78</v>
      </c>
      <c r="N108" s="433">
        <f t="shared" si="9"/>
        <v>0</v>
      </c>
      <c r="O108" s="280"/>
      <c r="P108" s="299"/>
      <c r="Q108" s="265">
        <f t="shared" si="10"/>
        <v>33055.109999999993</v>
      </c>
      <c r="R108" s="271"/>
      <c r="S108" s="271">
        <f t="shared" si="11"/>
        <v>12264.960000000001</v>
      </c>
      <c r="T108" s="292"/>
      <c r="U108" s="291">
        <f t="shared" si="12"/>
        <v>11168.119999999999</v>
      </c>
      <c r="V108" s="22">
        <f t="shared" si="8"/>
        <v>56488.189999999988</v>
      </c>
      <c r="W108" s="139">
        <f t="shared" si="13"/>
        <v>0</v>
      </c>
      <c r="X108" s="106"/>
      <c r="Y108" s="30"/>
      <c r="Z108" s="90"/>
      <c r="AA108" s="77"/>
      <c r="AB108" s="43"/>
      <c r="AC108" s="43"/>
      <c r="AD108" s="43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27"/>
      <c r="BV108" s="27"/>
      <c r="BW108" s="27"/>
      <c r="BX108" s="27"/>
      <c r="BY108" s="27"/>
      <c r="BZ108" s="27"/>
      <c r="CA108" s="77"/>
      <c r="CB108" s="77"/>
      <c r="CC108" s="77"/>
      <c r="CD108" s="77"/>
      <c r="CE108" s="70"/>
    </row>
    <row r="109" spans="1:83" x14ac:dyDescent="0.2">
      <c r="A109" s="73"/>
      <c r="B109" s="180">
        <v>42446</v>
      </c>
      <c r="C109" s="175" t="s">
        <v>336</v>
      </c>
      <c r="D109" s="176" t="s">
        <v>337</v>
      </c>
      <c r="E109" s="31"/>
      <c r="F109" s="420"/>
      <c r="G109" s="77"/>
      <c r="H109" s="77"/>
      <c r="I109" s="77"/>
      <c r="J109" s="321">
        <v>42461</v>
      </c>
      <c r="K109" s="72">
        <v>40</v>
      </c>
      <c r="L109" s="85">
        <v>13951.78</v>
      </c>
      <c r="M109" s="417"/>
      <c r="N109" s="197">
        <f t="shared" si="9"/>
        <v>13951.78</v>
      </c>
      <c r="O109" s="280"/>
      <c r="P109" s="299"/>
      <c r="Q109" s="265">
        <f t="shared" si="10"/>
        <v>33055.109999999993</v>
      </c>
      <c r="R109" s="271"/>
      <c r="S109" s="271">
        <f t="shared" si="11"/>
        <v>12264.960000000001</v>
      </c>
      <c r="T109" s="292"/>
      <c r="U109" s="291">
        <f t="shared" si="12"/>
        <v>11168.119999999999</v>
      </c>
      <c r="V109" s="22">
        <f t="shared" si="8"/>
        <v>70439.969999999987</v>
      </c>
      <c r="W109" s="139">
        <f t="shared" si="13"/>
        <v>0</v>
      </c>
      <c r="X109" s="106"/>
      <c r="Y109" s="30"/>
      <c r="Z109" s="90"/>
      <c r="AA109" s="77"/>
      <c r="AB109" s="191"/>
      <c r="AC109" s="191"/>
      <c r="AD109" s="191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27"/>
      <c r="BV109" s="27"/>
      <c r="BW109" s="27"/>
      <c r="BX109" s="27"/>
      <c r="BY109" s="27"/>
      <c r="BZ109" s="27"/>
      <c r="CA109" s="77"/>
      <c r="CB109" s="77"/>
      <c r="CC109" s="77"/>
      <c r="CD109" s="77"/>
      <c r="CE109" s="70"/>
    </row>
    <row r="110" spans="1:83" x14ac:dyDescent="0.2">
      <c r="A110" s="73">
        <v>93</v>
      </c>
      <c r="B110" s="180">
        <v>42466</v>
      </c>
      <c r="C110" s="175" t="s">
        <v>197</v>
      </c>
      <c r="D110" s="176" t="s">
        <v>340</v>
      </c>
      <c r="E110" s="77"/>
      <c r="F110" s="449">
        <v>100456</v>
      </c>
      <c r="G110" s="77"/>
      <c r="H110" s="446">
        <v>645.64</v>
      </c>
      <c r="I110" s="77"/>
      <c r="J110" s="90"/>
      <c r="K110" s="72"/>
      <c r="L110" s="85"/>
      <c r="M110" s="417"/>
      <c r="N110" s="197">
        <f t="shared" si="9"/>
        <v>13951.78</v>
      </c>
      <c r="O110" s="280"/>
      <c r="P110" s="299">
        <v>645.64</v>
      </c>
      <c r="Q110" s="265">
        <f t="shared" si="10"/>
        <v>32409.469999999994</v>
      </c>
      <c r="R110" s="271"/>
      <c r="S110" s="271">
        <f t="shared" si="11"/>
        <v>12264.960000000001</v>
      </c>
      <c r="T110" s="292"/>
      <c r="U110" s="291">
        <f t="shared" si="12"/>
        <v>11168.119999999999</v>
      </c>
      <c r="V110" s="22">
        <f t="shared" si="8"/>
        <v>69794.329999999987</v>
      </c>
      <c r="W110" s="139">
        <f t="shared" si="13"/>
        <v>-645.63999999999987</v>
      </c>
      <c r="X110" s="106"/>
      <c r="Y110" s="30"/>
      <c r="Z110" s="90"/>
      <c r="AA110" s="77"/>
      <c r="AB110" s="67"/>
      <c r="AC110" s="67"/>
      <c r="AD110" s="67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>
        <v>-40</v>
      </c>
      <c r="AY110" s="70">
        <v>-47.09</v>
      </c>
      <c r="AZ110" s="70">
        <v>-81.3</v>
      </c>
      <c r="BA110" s="70"/>
      <c r="BB110" s="70">
        <v>-86.35</v>
      </c>
      <c r="BC110" s="70"/>
      <c r="BD110" s="70">
        <v>-94.1</v>
      </c>
      <c r="BE110" s="70"/>
      <c r="BF110" s="70"/>
      <c r="BG110" s="70"/>
      <c r="BH110" s="70">
        <v>-18.260000000000002</v>
      </c>
      <c r="BI110" s="70"/>
      <c r="BJ110" s="70"/>
      <c r="BK110" s="70"/>
      <c r="BL110" s="70"/>
      <c r="BM110" s="70">
        <v>-101.34</v>
      </c>
      <c r="BN110" s="70">
        <v>-177.2</v>
      </c>
      <c r="BO110" s="70"/>
      <c r="BP110" s="70"/>
      <c r="BQ110" s="70"/>
      <c r="BR110" s="70"/>
      <c r="BS110" s="70"/>
      <c r="BT110" s="70"/>
      <c r="BU110" s="27"/>
      <c r="BV110" s="27"/>
      <c r="BW110" s="27"/>
      <c r="BX110" s="27"/>
      <c r="BY110" s="27"/>
      <c r="BZ110" s="27"/>
      <c r="CA110" s="77"/>
      <c r="CB110" s="77"/>
      <c r="CC110" s="77"/>
      <c r="CD110" s="77"/>
      <c r="CE110" s="70"/>
    </row>
    <row r="111" spans="1:83" x14ac:dyDescent="0.2">
      <c r="A111" s="73">
        <v>94</v>
      </c>
      <c r="B111" s="180">
        <v>42466</v>
      </c>
      <c r="C111" s="175" t="s">
        <v>194</v>
      </c>
      <c r="D111" s="176" t="s">
        <v>341</v>
      </c>
      <c r="E111" s="31"/>
      <c r="F111" s="449">
        <v>100457</v>
      </c>
      <c r="G111" s="77"/>
      <c r="H111" s="446">
        <v>721.85</v>
      </c>
      <c r="I111" s="77"/>
      <c r="J111" s="452">
        <v>42467</v>
      </c>
      <c r="K111" s="72">
        <v>41</v>
      </c>
      <c r="L111" s="85"/>
      <c r="M111" s="417"/>
      <c r="N111" s="197">
        <f t="shared" si="9"/>
        <v>13951.78</v>
      </c>
      <c r="O111" s="280"/>
      <c r="P111" s="299">
        <v>721.85</v>
      </c>
      <c r="Q111" s="265">
        <f t="shared" si="10"/>
        <v>31687.619999999995</v>
      </c>
      <c r="R111" s="271"/>
      <c r="S111" s="271">
        <f t="shared" si="11"/>
        <v>12264.960000000001</v>
      </c>
      <c r="T111" s="292"/>
      <c r="U111" s="291">
        <f t="shared" si="12"/>
        <v>11168.119999999999</v>
      </c>
      <c r="V111" s="22">
        <f t="shared" si="8"/>
        <v>69072.479999999996</v>
      </c>
      <c r="W111" s="139">
        <f t="shared" si="13"/>
        <v>-721.85</v>
      </c>
      <c r="X111" s="106"/>
      <c r="Y111" s="30"/>
      <c r="Z111" s="90"/>
      <c r="AA111" s="77"/>
      <c r="AB111" s="191"/>
      <c r="AC111" s="191"/>
      <c r="AD111" s="191"/>
      <c r="AE111" s="70">
        <v>-721.85</v>
      </c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27"/>
      <c r="BV111" s="27"/>
      <c r="BW111" s="27"/>
      <c r="BX111" s="27"/>
      <c r="BY111" s="27"/>
      <c r="BZ111" s="27"/>
      <c r="CA111" s="77"/>
      <c r="CB111" s="77"/>
      <c r="CC111" s="77"/>
      <c r="CD111" s="77"/>
      <c r="CE111" s="70"/>
    </row>
    <row r="112" spans="1:83" x14ac:dyDescent="0.2">
      <c r="A112" s="73">
        <v>95</v>
      </c>
      <c r="B112" s="180">
        <v>42466</v>
      </c>
      <c r="C112" s="175" t="s">
        <v>194</v>
      </c>
      <c r="D112" s="176" t="s">
        <v>342</v>
      </c>
      <c r="E112" s="31"/>
      <c r="F112" s="449">
        <v>100458</v>
      </c>
      <c r="G112" s="77"/>
      <c r="H112" s="446">
        <v>149.75</v>
      </c>
      <c r="I112" s="77"/>
      <c r="J112" s="452">
        <v>42467</v>
      </c>
      <c r="K112" s="72">
        <v>41</v>
      </c>
      <c r="L112" s="85"/>
      <c r="M112" s="417"/>
      <c r="N112" s="197">
        <f t="shared" si="9"/>
        <v>13951.78</v>
      </c>
      <c r="O112" s="280"/>
      <c r="P112" s="299">
        <v>149.75</v>
      </c>
      <c r="Q112" s="265">
        <f t="shared" si="10"/>
        <v>31537.869999999995</v>
      </c>
      <c r="R112" s="271"/>
      <c r="S112" s="271">
        <f t="shared" si="11"/>
        <v>12264.960000000001</v>
      </c>
      <c r="T112" s="292"/>
      <c r="U112" s="291">
        <f t="shared" si="12"/>
        <v>11168.119999999999</v>
      </c>
      <c r="V112" s="22">
        <f t="shared" si="8"/>
        <v>68922.73</v>
      </c>
      <c r="W112" s="139">
        <f t="shared" si="13"/>
        <v>-149.75</v>
      </c>
      <c r="X112" s="106"/>
      <c r="Y112" s="30"/>
      <c r="Z112" s="90" t="s">
        <v>344</v>
      </c>
      <c r="AA112" s="77">
        <v>-8.18</v>
      </c>
      <c r="AB112" s="42" t="s">
        <v>289</v>
      </c>
      <c r="AC112" s="42" t="s">
        <v>290</v>
      </c>
      <c r="AD112" s="42" t="s">
        <v>291</v>
      </c>
      <c r="AE112" s="70"/>
      <c r="AF112" s="70"/>
      <c r="AG112" s="70"/>
      <c r="AH112" s="70"/>
      <c r="AI112" s="70"/>
      <c r="AJ112" s="70"/>
      <c r="AK112" s="70"/>
      <c r="AL112" s="70"/>
      <c r="AM112" s="70">
        <v>-57.6</v>
      </c>
      <c r="AN112" s="70">
        <v>-37.840000000000003</v>
      </c>
      <c r="AO112" s="70">
        <v>-46.13</v>
      </c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27"/>
      <c r="BV112" s="27"/>
      <c r="BW112" s="27"/>
      <c r="BX112" s="27"/>
      <c r="BY112" s="27"/>
      <c r="BZ112" s="27"/>
      <c r="CA112" s="77"/>
      <c r="CB112" s="77"/>
      <c r="CC112" s="77"/>
      <c r="CD112" s="77"/>
      <c r="CE112" s="70"/>
    </row>
    <row r="113" spans="1:83" ht="14.25" customHeight="1" thickBot="1" x14ac:dyDescent="0.25">
      <c r="A113" s="174">
        <v>96</v>
      </c>
      <c r="B113" s="180">
        <v>42466</v>
      </c>
      <c r="C113" s="175" t="s">
        <v>233</v>
      </c>
      <c r="D113" s="176" t="s">
        <v>345</v>
      </c>
      <c r="E113" s="31"/>
      <c r="F113" s="449">
        <v>100459</v>
      </c>
      <c r="G113" s="31"/>
      <c r="H113" s="447">
        <v>833.83</v>
      </c>
      <c r="I113" s="31"/>
      <c r="J113" s="71"/>
      <c r="K113" s="72"/>
      <c r="L113" s="79"/>
      <c r="M113" s="416"/>
      <c r="N113" s="197">
        <f t="shared" si="9"/>
        <v>13951.78</v>
      </c>
      <c r="O113" s="278"/>
      <c r="P113" s="300">
        <v>833.83</v>
      </c>
      <c r="Q113" s="265">
        <f t="shared" si="10"/>
        <v>30704.039999999994</v>
      </c>
      <c r="R113" s="271"/>
      <c r="S113" s="271">
        <f t="shared" si="11"/>
        <v>12264.960000000001</v>
      </c>
      <c r="T113" s="292"/>
      <c r="U113" s="291">
        <f t="shared" si="12"/>
        <v>11168.119999999999</v>
      </c>
      <c r="V113" s="22">
        <f t="shared" si="8"/>
        <v>68088.899999999994</v>
      </c>
      <c r="W113" s="139">
        <f t="shared" si="13"/>
        <v>-833.83</v>
      </c>
      <c r="X113" s="106"/>
      <c r="Y113" s="30"/>
      <c r="Z113" s="90"/>
      <c r="AA113" s="77"/>
      <c r="AB113" s="210"/>
      <c r="AC113" s="210"/>
      <c r="AD113" s="210"/>
      <c r="AE113" s="70">
        <v>-833.83</v>
      </c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7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27"/>
      <c r="BV113" s="27"/>
      <c r="BW113" s="27"/>
      <c r="BX113" s="27"/>
      <c r="BY113" s="27"/>
      <c r="BZ113" s="27"/>
      <c r="CA113" s="77"/>
      <c r="CB113" s="77"/>
      <c r="CC113" s="77"/>
      <c r="CD113" s="77"/>
      <c r="CE113" s="70"/>
    </row>
    <row r="114" spans="1:83" ht="13.5" thickBot="1" x14ac:dyDescent="0.25">
      <c r="A114" s="73">
        <v>97</v>
      </c>
      <c r="B114" s="180">
        <v>42467</v>
      </c>
      <c r="C114" s="175" t="s">
        <v>176</v>
      </c>
      <c r="D114" s="176" t="s">
        <v>177</v>
      </c>
      <c r="E114" s="31"/>
      <c r="F114" s="420"/>
      <c r="G114" s="178">
        <v>1.67</v>
      </c>
      <c r="H114" s="30"/>
      <c r="I114" s="31"/>
      <c r="J114" s="321">
        <v>42461</v>
      </c>
      <c r="K114" s="72">
        <v>40</v>
      </c>
      <c r="L114" s="79"/>
      <c r="M114" s="416"/>
      <c r="N114" s="197">
        <f t="shared" si="9"/>
        <v>13951.78</v>
      </c>
      <c r="O114" s="278">
        <v>1.67</v>
      </c>
      <c r="P114" s="300"/>
      <c r="Q114" s="265">
        <f t="shared" si="10"/>
        <v>30705.709999999992</v>
      </c>
      <c r="R114" s="271"/>
      <c r="S114" s="448">
        <f t="shared" si="11"/>
        <v>12264.960000000001</v>
      </c>
      <c r="T114" s="292"/>
      <c r="U114" s="291">
        <f t="shared" si="12"/>
        <v>11168.119999999999</v>
      </c>
      <c r="V114" s="22">
        <f t="shared" si="8"/>
        <v>68090.569999999992</v>
      </c>
      <c r="W114" s="139">
        <f t="shared" si="13"/>
        <v>1.67</v>
      </c>
      <c r="X114" s="106"/>
      <c r="Y114" s="30"/>
      <c r="Z114" s="90"/>
      <c r="AA114" s="77"/>
      <c r="AB114" s="191"/>
      <c r="AC114" s="191"/>
      <c r="AD114" s="191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>
        <v>1.67</v>
      </c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92"/>
      <c r="BO114" s="70"/>
      <c r="BP114" s="70"/>
      <c r="BQ114" s="70"/>
      <c r="BR114" s="70"/>
      <c r="BS114" s="70"/>
      <c r="BT114" s="70"/>
      <c r="BU114" s="27"/>
      <c r="BV114" s="27"/>
      <c r="BW114" s="27"/>
      <c r="BX114" s="27"/>
      <c r="BY114" s="27"/>
      <c r="BZ114" s="27"/>
      <c r="CA114" s="77"/>
      <c r="CB114" s="77"/>
      <c r="CC114" s="77"/>
      <c r="CD114" s="77"/>
      <c r="CE114" s="70"/>
    </row>
    <row r="115" spans="1:83" x14ac:dyDescent="0.2">
      <c r="A115" s="73">
        <v>97</v>
      </c>
      <c r="B115" s="180">
        <v>42467</v>
      </c>
      <c r="C115" s="175" t="s">
        <v>176</v>
      </c>
      <c r="D115" s="176" t="s">
        <v>177</v>
      </c>
      <c r="E115" s="31"/>
      <c r="F115" s="420"/>
      <c r="G115" s="178">
        <v>2.06</v>
      </c>
      <c r="H115" s="30"/>
      <c r="I115" s="31"/>
      <c r="J115" s="321">
        <v>42461</v>
      </c>
      <c r="K115" s="72">
        <v>40</v>
      </c>
      <c r="L115" s="79"/>
      <c r="M115" s="416"/>
      <c r="N115" s="197">
        <f t="shared" si="9"/>
        <v>13951.78</v>
      </c>
      <c r="O115" s="278">
        <v>2.06</v>
      </c>
      <c r="P115" s="300"/>
      <c r="Q115" s="265">
        <f t="shared" si="10"/>
        <v>30707.769999999993</v>
      </c>
      <c r="R115" s="271"/>
      <c r="S115" s="271">
        <f t="shared" si="11"/>
        <v>12264.960000000001</v>
      </c>
      <c r="T115" s="292"/>
      <c r="U115" s="291">
        <f t="shared" si="12"/>
        <v>11168.119999999999</v>
      </c>
      <c r="V115" s="22">
        <f t="shared" si="8"/>
        <v>68092.62999999999</v>
      </c>
      <c r="W115" s="139">
        <f t="shared" si="13"/>
        <v>2.06</v>
      </c>
      <c r="X115" s="106"/>
      <c r="Y115" s="30"/>
      <c r="Z115" s="90"/>
      <c r="AA115" s="93"/>
      <c r="AB115" s="191"/>
      <c r="AC115" s="191"/>
      <c r="AD115" s="191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>
        <v>2.06</v>
      </c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27"/>
      <c r="BV115" s="27"/>
      <c r="BW115" s="27"/>
      <c r="BX115" s="27"/>
      <c r="BY115" s="27"/>
      <c r="BZ115" s="27"/>
      <c r="CA115" s="77"/>
      <c r="CB115" s="77"/>
      <c r="CC115" s="77"/>
      <c r="CD115" s="77"/>
      <c r="CE115" s="70"/>
    </row>
    <row r="116" spans="1:83" x14ac:dyDescent="0.2">
      <c r="A116" s="73">
        <v>97</v>
      </c>
      <c r="B116" s="180">
        <v>42467</v>
      </c>
      <c r="C116" s="175" t="s">
        <v>176</v>
      </c>
      <c r="D116" s="176" t="s">
        <v>177</v>
      </c>
      <c r="E116" s="31"/>
      <c r="F116" s="420"/>
      <c r="G116" s="30">
        <v>1.72</v>
      </c>
      <c r="H116" s="30"/>
      <c r="I116" s="31"/>
      <c r="J116" s="321">
        <v>42461</v>
      </c>
      <c r="K116" s="72">
        <v>40</v>
      </c>
      <c r="L116" s="79"/>
      <c r="M116" s="416"/>
      <c r="N116" s="197">
        <f t="shared" si="9"/>
        <v>13951.78</v>
      </c>
      <c r="O116" s="278">
        <v>1.72</v>
      </c>
      <c r="P116" s="300"/>
      <c r="Q116" s="265">
        <f t="shared" si="10"/>
        <v>30709.489999999994</v>
      </c>
      <c r="R116" s="271"/>
      <c r="S116" s="271">
        <f t="shared" si="11"/>
        <v>12264.960000000001</v>
      </c>
      <c r="T116" s="292"/>
      <c r="U116" s="291">
        <f t="shared" si="12"/>
        <v>11168.119999999999</v>
      </c>
      <c r="V116" s="22">
        <f t="shared" si="8"/>
        <v>68094.349999999991</v>
      </c>
      <c r="W116" s="139">
        <f t="shared" si="13"/>
        <v>1.72</v>
      </c>
      <c r="X116" s="106" t="s">
        <v>31</v>
      </c>
      <c r="Y116" s="30"/>
      <c r="Z116" s="90"/>
      <c r="AA116" s="77"/>
      <c r="AB116" s="210"/>
      <c r="AC116" s="210"/>
      <c r="AD116" s="21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>
        <v>1.72</v>
      </c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27"/>
      <c r="BV116" s="27"/>
      <c r="BW116" s="27"/>
      <c r="BX116" s="27"/>
      <c r="BY116" s="27"/>
      <c r="BZ116" s="27"/>
      <c r="CA116" s="77"/>
      <c r="CB116" s="77"/>
      <c r="CC116" s="77"/>
      <c r="CD116" s="77"/>
      <c r="CE116" s="70"/>
    </row>
    <row r="117" spans="1:83" ht="13.5" thickBot="1" x14ac:dyDescent="0.25">
      <c r="A117" s="73">
        <v>97</v>
      </c>
      <c r="B117" s="180">
        <v>42467</v>
      </c>
      <c r="C117" s="175" t="s">
        <v>237</v>
      </c>
      <c r="D117" s="176" t="s">
        <v>296</v>
      </c>
      <c r="E117" s="31"/>
      <c r="F117" s="420"/>
      <c r="G117" s="30"/>
      <c r="H117" s="30">
        <v>3.6</v>
      </c>
      <c r="I117" s="31"/>
      <c r="J117" s="321">
        <v>42461</v>
      </c>
      <c r="K117" s="72">
        <v>40</v>
      </c>
      <c r="L117" s="79"/>
      <c r="M117" s="416"/>
      <c r="N117" s="197">
        <f t="shared" si="9"/>
        <v>13951.78</v>
      </c>
      <c r="O117" s="278"/>
      <c r="P117" s="300">
        <v>3.6</v>
      </c>
      <c r="Q117" s="265">
        <f t="shared" si="10"/>
        <v>30705.889999999996</v>
      </c>
      <c r="R117" s="271"/>
      <c r="S117" s="271">
        <f t="shared" si="11"/>
        <v>12264.960000000001</v>
      </c>
      <c r="T117" s="292"/>
      <c r="U117" s="291">
        <f t="shared" si="12"/>
        <v>11168.119999999999</v>
      </c>
      <c r="V117" s="22">
        <f t="shared" si="8"/>
        <v>68090.75</v>
      </c>
      <c r="W117" s="139">
        <f t="shared" si="13"/>
        <v>-3.6</v>
      </c>
      <c r="X117" s="106" t="s">
        <v>31</v>
      </c>
      <c r="Y117" s="30"/>
      <c r="Z117" s="90" t="s">
        <v>346</v>
      </c>
      <c r="AA117" s="77">
        <v>-0.6</v>
      </c>
      <c r="AB117" s="191" t="s">
        <v>304</v>
      </c>
      <c r="AC117" s="191" t="s">
        <v>237</v>
      </c>
      <c r="AD117" s="191" t="s">
        <v>296</v>
      </c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>
        <v>-3</v>
      </c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27"/>
      <c r="BV117" s="27"/>
      <c r="BW117" s="27"/>
      <c r="BX117" s="27"/>
      <c r="BY117" s="27"/>
      <c r="BZ117" s="27"/>
      <c r="CA117" s="77"/>
      <c r="CB117" s="77"/>
      <c r="CC117" s="77"/>
      <c r="CD117" s="77"/>
      <c r="CE117" s="70"/>
    </row>
    <row r="118" spans="1:83" ht="13.5" thickBot="1" x14ac:dyDescent="0.25">
      <c r="A118" s="73"/>
      <c r="B118" s="180"/>
      <c r="C118" s="175"/>
      <c r="D118" s="176"/>
      <c r="E118" s="31"/>
      <c r="F118" s="400"/>
      <c r="G118" s="31"/>
      <c r="H118" s="30"/>
      <c r="I118" s="31"/>
      <c r="J118" s="71"/>
      <c r="K118" s="72"/>
      <c r="L118" s="79"/>
      <c r="M118" s="416"/>
      <c r="N118" s="197">
        <f t="shared" si="9"/>
        <v>13951.78</v>
      </c>
      <c r="O118" s="278"/>
      <c r="P118" s="300"/>
      <c r="Q118" s="450">
        <f t="shared" si="10"/>
        <v>30705.889999999996</v>
      </c>
      <c r="R118" s="271"/>
      <c r="S118" s="271">
        <f t="shared" si="11"/>
        <v>12264.960000000001</v>
      </c>
      <c r="T118" s="292"/>
      <c r="U118" s="451">
        <f t="shared" si="12"/>
        <v>11168.119999999999</v>
      </c>
      <c r="V118" s="22">
        <f t="shared" si="8"/>
        <v>68090.75</v>
      </c>
      <c r="W118" s="139">
        <f t="shared" si="13"/>
        <v>0</v>
      </c>
      <c r="X118" s="106" t="s">
        <v>31</v>
      </c>
      <c r="Y118" s="30"/>
      <c r="Z118" s="90"/>
      <c r="AA118" s="77"/>
      <c r="AB118" s="43"/>
      <c r="AC118" s="43"/>
      <c r="AD118" s="43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27"/>
      <c r="BV118" s="27"/>
      <c r="BW118" s="27"/>
      <c r="BX118" s="27"/>
      <c r="BY118" s="27"/>
      <c r="BZ118" s="27"/>
      <c r="CA118" s="77"/>
      <c r="CB118" s="77"/>
      <c r="CC118" s="77"/>
      <c r="CD118" s="77"/>
    </row>
    <row r="119" spans="1:83" x14ac:dyDescent="0.2">
      <c r="A119" s="26"/>
      <c r="B119" s="180"/>
      <c r="C119" s="175"/>
      <c r="D119" s="176"/>
      <c r="F119" s="400"/>
      <c r="G119" s="31"/>
      <c r="H119" s="77"/>
      <c r="I119" s="77"/>
      <c r="J119" s="71"/>
      <c r="K119" s="2"/>
      <c r="L119" s="85"/>
      <c r="M119" s="417"/>
      <c r="N119" s="197">
        <f t="shared" si="9"/>
        <v>13951.78</v>
      </c>
      <c r="O119" s="280"/>
      <c r="P119" s="299"/>
      <c r="Q119" s="265">
        <f t="shared" si="10"/>
        <v>30705.889999999996</v>
      </c>
      <c r="R119" s="271"/>
      <c r="S119" s="271">
        <f t="shared" si="11"/>
        <v>12264.960000000001</v>
      </c>
      <c r="T119" s="292"/>
      <c r="U119" s="291">
        <f t="shared" si="12"/>
        <v>11168.119999999999</v>
      </c>
      <c r="V119" s="22">
        <f t="shared" si="8"/>
        <v>68090.75</v>
      </c>
      <c r="W119" s="139">
        <f t="shared" si="13"/>
        <v>0</v>
      </c>
      <c r="X119" s="106" t="s">
        <v>31</v>
      </c>
      <c r="Z119" s="90"/>
      <c r="AA119" s="70"/>
      <c r="AB119" s="67"/>
      <c r="AC119" s="67"/>
      <c r="AD119" s="67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/>
      <c r="AT119"/>
      <c r="AU119"/>
      <c r="AV119"/>
      <c r="AW119"/>
      <c r="AX119"/>
      <c r="BI119"/>
      <c r="BJ119"/>
      <c r="BK119"/>
      <c r="BL119"/>
      <c r="BM119"/>
    </row>
    <row r="120" spans="1:83" x14ac:dyDescent="0.2">
      <c r="A120" s="26"/>
      <c r="B120" s="180"/>
      <c r="C120" s="175"/>
      <c r="D120" s="176"/>
      <c r="F120" s="400"/>
      <c r="G120" s="31"/>
      <c r="H120" s="77"/>
      <c r="I120" s="77"/>
      <c r="J120" s="71"/>
      <c r="K120" s="2"/>
      <c r="L120" s="85"/>
      <c r="M120" s="417"/>
      <c r="N120" s="197">
        <f t="shared" si="9"/>
        <v>13951.78</v>
      </c>
      <c r="O120" s="280"/>
      <c r="P120" s="299"/>
      <c r="Q120" s="265">
        <f t="shared" si="10"/>
        <v>30705.889999999996</v>
      </c>
      <c r="R120" s="271"/>
      <c r="S120" s="271">
        <f t="shared" si="11"/>
        <v>12264.960000000001</v>
      </c>
      <c r="T120" s="292"/>
      <c r="U120" s="291">
        <f t="shared" si="12"/>
        <v>11168.119999999999</v>
      </c>
      <c r="V120" s="22">
        <f t="shared" si="8"/>
        <v>68090.75</v>
      </c>
      <c r="W120" s="139">
        <f t="shared" si="13"/>
        <v>0</v>
      </c>
      <c r="X120" s="106"/>
      <c r="Z120" s="90"/>
      <c r="AA120" s="70"/>
      <c r="AB120" s="186"/>
      <c r="AC120" s="173"/>
      <c r="AD120" s="173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/>
      <c r="AT120"/>
      <c r="AU120"/>
      <c r="AV120"/>
      <c r="AW120"/>
      <c r="AX120"/>
      <c r="BI120"/>
      <c r="BJ120"/>
      <c r="BK120"/>
      <c r="BL120"/>
      <c r="BM120"/>
    </row>
    <row r="121" spans="1:83" x14ac:dyDescent="0.2">
      <c r="A121" s="26"/>
      <c r="B121" s="180"/>
      <c r="C121" s="175"/>
      <c r="D121" s="176"/>
      <c r="F121" s="400"/>
      <c r="G121" s="31"/>
      <c r="H121" s="77"/>
      <c r="I121" s="77"/>
      <c r="J121" s="71"/>
      <c r="K121" s="2"/>
      <c r="L121" s="85"/>
      <c r="M121" s="417"/>
      <c r="N121" s="197">
        <f t="shared" si="9"/>
        <v>13951.78</v>
      </c>
      <c r="O121" s="280"/>
      <c r="P121" s="299"/>
      <c r="Q121" s="265">
        <f t="shared" si="10"/>
        <v>30705.889999999996</v>
      </c>
      <c r="R121" s="271"/>
      <c r="S121" s="271">
        <f t="shared" si="11"/>
        <v>12264.960000000001</v>
      </c>
      <c r="T121" s="292"/>
      <c r="U121" s="291">
        <f t="shared" si="12"/>
        <v>11168.119999999999</v>
      </c>
      <c r="V121" s="22">
        <f t="shared" si="8"/>
        <v>68090.75</v>
      </c>
      <c r="W121" s="139">
        <f t="shared" si="13"/>
        <v>0</v>
      </c>
      <c r="X121" s="106"/>
      <c r="Z121" s="90"/>
      <c r="AA121" s="70"/>
      <c r="AB121" s="173"/>
      <c r="AC121" s="173"/>
      <c r="AD121" s="173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/>
      <c r="AT121"/>
      <c r="AU121"/>
      <c r="AV121"/>
      <c r="AW121"/>
      <c r="AX121"/>
      <c r="BI121"/>
      <c r="BJ121"/>
      <c r="BK121"/>
      <c r="BL121"/>
      <c r="BM121"/>
    </row>
    <row r="122" spans="1:83" x14ac:dyDescent="0.2">
      <c r="A122" s="26"/>
      <c r="B122" s="180"/>
      <c r="C122" s="175"/>
      <c r="D122" s="176"/>
      <c r="F122" s="400"/>
      <c r="G122" s="178"/>
      <c r="H122" s="77"/>
      <c r="I122" s="77"/>
      <c r="J122" s="71"/>
      <c r="K122" s="2"/>
      <c r="L122" s="85"/>
      <c r="M122" s="417"/>
      <c r="N122" s="197">
        <f t="shared" si="9"/>
        <v>13951.78</v>
      </c>
      <c r="O122" s="280"/>
      <c r="P122" s="299"/>
      <c r="Q122" s="265">
        <f t="shared" si="10"/>
        <v>30705.889999999996</v>
      </c>
      <c r="R122" s="271"/>
      <c r="S122" s="271">
        <f t="shared" si="11"/>
        <v>12264.960000000001</v>
      </c>
      <c r="T122" s="292"/>
      <c r="U122" s="291">
        <f t="shared" si="12"/>
        <v>11168.119999999999</v>
      </c>
      <c r="V122" s="22">
        <f t="shared" si="8"/>
        <v>68090.75</v>
      </c>
      <c r="W122" s="139">
        <f t="shared" si="13"/>
        <v>0</v>
      </c>
      <c r="X122" s="106"/>
      <c r="Z122" s="90"/>
      <c r="AA122" s="70"/>
      <c r="AB122" s="173"/>
      <c r="AC122" s="173"/>
      <c r="AD122" s="173"/>
      <c r="AE122" s="70"/>
      <c r="AF122" s="70"/>
      <c r="AG122" s="70"/>
      <c r="AH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/>
      <c r="AT122"/>
      <c r="AU122"/>
      <c r="AV122"/>
      <c r="AW122"/>
      <c r="AX122"/>
      <c r="BI122"/>
      <c r="BJ122"/>
      <c r="BK122"/>
      <c r="BL122"/>
      <c r="BM122"/>
    </row>
    <row r="123" spans="1:83" x14ac:dyDescent="0.2">
      <c r="A123" s="26"/>
      <c r="B123" s="226"/>
      <c r="G123" s="31"/>
      <c r="H123" s="77"/>
      <c r="I123" s="77"/>
      <c r="J123" s="71"/>
      <c r="K123" s="2"/>
      <c r="L123" s="85"/>
      <c r="M123" s="417"/>
      <c r="N123" s="197">
        <f t="shared" si="9"/>
        <v>13951.78</v>
      </c>
      <c r="O123" s="280"/>
      <c r="P123" s="299"/>
      <c r="Q123" s="265">
        <f t="shared" si="10"/>
        <v>30705.889999999996</v>
      </c>
      <c r="R123" s="271"/>
      <c r="S123" s="271">
        <f t="shared" si="11"/>
        <v>12264.960000000001</v>
      </c>
      <c r="T123" s="292"/>
      <c r="U123" s="291">
        <f t="shared" si="12"/>
        <v>11168.119999999999</v>
      </c>
      <c r="V123" s="22">
        <f t="shared" si="8"/>
        <v>68090.75</v>
      </c>
      <c r="W123" s="139">
        <f t="shared" si="13"/>
        <v>0</v>
      </c>
      <c r="X123" s="106"/>
      <c r="Z123" s="90"/>
      <c r="AA123" s="70"/>
      <c r="AB123" s="173"/>
      <c r="AC123" s="173"/>
      <c r="AD123" s="173"/>
      <c r="AE123" s="70"/>
      <c r="AF123" s="70"/>
      <c r="AG123" s="70"/>
      <c r="AH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/>
      <c r="AT123"/>
      <c r="AU123"/>
      <c r="AV123"/>
      <c r="AW123"/>
      <c r="AX123"/>
      <c r="BI123"/>
      <c r="BJ123"/>
      <c r="BK123"/>
      <c r="BL123"/>
      <c r="BM123"/>
    </row>
    <row r="124" spans="1:83" x14ac:dyDescent="0.2">
      <c r="A124" s="26"/>
      <c r="B124" s="226"/>
      <c r="G124" s="31"/>
      <c r="H124" s="77"/>
      <c r="I124" s="77"/>
      <c r="J124" s="71"/>
      <c r="K124" s="2"/>
      <c r="L124" s="85"/>
      <c r="M124" s="417"/>
      <c r="N124" s="197">
        <f t="shared" si="9"/>
        <v>13951.78</v>
      </c>
      <c r="O124" s="280"/>
      <c r="P124" s="299"/>
      <c r="Q124" s="265">
        <f t="shared" si="10"/>
        <v>30705.889999999996</v>
      </c>
      <c r="R124" s="271"/>
      <c r="S124" s="271">
        <f t="shared" si="11"/>
        <v>12264.960000000001</v>
      </c>
      <c r="T124" s="292"/>
      <c r="U124" s="291">
        <f t="shared" si="12"/>
        <v>11168.119999999999</v>
      </c>
      <c r="V124" s="22">
        <f t="shared" si="8"/>
        <v>68090.75</v>
      </c>
      <c r="W124" s="139">
        <f t="shared" si="13"/>
        <v>0</v>
      </c>
      <c r="X124" s="106"/>
      <c r="Z124" s="90"/>
      <c r="AA124" s="70"/>
      <c r="AB124" s="173"/>
      <c r="AC124" s="173"/>
      <c r="AD124" s="173"/>
      <c r="AE124" s="70"/>
      <c r="AF124" s="70"/>
      <c r="AG124" s="70"/>
      <c r="AH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/>
      <c r="AT124"/>
      <c r="AU124"/>
      <c r="AV124"/>
      <c r="AW124"/>
      <c r="AX124"/>
      <c r="BI124"/>
      <c r="BJ124"/>
      <c r="BK124"/>
      <c r="BL124"/>
      <c r="BM124"/>
    </row>
    <row r="125" spans="1:83" x14ac:dyDescent="0.2">
      <c r="A125" s="26"/>
      <c r="B125" s="226"/>
      <c r="G125" s="31"/>
      <c r="H125" s="77"/>
      <c r="I125" s="77"/>
      <c r="J125" s="71"/>
      <c r="K125" s="2"/>
      <c r="L125" s="85"/>
      <c r="M125" s="417"/>
      <c r="N125" s="197">
        <f t="shared" si="9"/>
        <v>13951.78</v>
      </c>
      <c r="O125" s="280"/>
      <c r="P125" s="299"/>
      <c r="Q125" s="265">
        <f t="shared" si="10"/>
        <v>30705.889999999996</v>
      </c>
      <c r="R125" s="271"/>
      <c r="S125" s="271">
        <f t="shared" si="11"/>
        <v>12264.960000000001</v>
      </c>
      <c r="T125" s="292"/>
      <c r="U125" s="291">
        <f t="shared" si="12"/>
        <v>11168.119999999999</v>
      </c>
      <c r="V125" s="22">
        <f t="shared" si="8"/>
        <v>68090.75</v>
      </c>
      <c r="W125" s="139">
        <f t="shared" si="13"/>
        <v>0</v>
      </c>
      <c r="X125" s="106"/>
      <c r="Y125" s="70"/>
      <c r="Z125" s="90"/>
      <c r="AA125" s="70"/>
      <c r="AB125" s="173"/>
      <c r="AC125" s="173"/>
      <c r="AD125" s="173"/>
      <c r="AE125" s="70"/>
      <c r="AF125" s="70"/>
      <c r="AG125" s="70"/>
      <c r="AH125" s="70"/>
      <c r="AI125" s="107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</row>
    <row r="126" spans="1:83" x14ac:dyDescent="0.2">
      <c r="A126" s="26"/>
      <c r="B126" s="226"/>
      <c r="G126" s="31"/>
      <c r="H126" s="77"/>
      <c r="I126" s="77"/>
      <c r="J126" s="71"/>
      <c r="K126" s="2"/>
      <c r="L126" s="85"/>
      <c r="M126" s="417"/>
      <c r="N126" s="197">
        <f t="shared" si="9"/>
        <v>13951.78</v>
      </c>
      <c r="O126" s="280"/>
      <c r="P126" s="299"/>
      <c r="Q126" s="265">
        <f t="shared" si="10"/>
        <v>30705.889999999996</v>
      </c>
      <c r="R126" s="271"/>
      <c r="S126" s="271">
        <f t="shared" si="11"/>
        <v>12264.960000000001</v>
      </c>
      <c r="T126" s="292"/>
      <c r="U126" s="291">
        <f t="shared" si="12"/>
        <v>11168.119999999999</v>
      </c>
      <c r="V126" s="22">
        <f t="shared" si="8"/>
        <v>68090.75</v>
      </c>
      <c r="W126" s="139">
        <f t="shared" si="13"/>
        <v>0</v>
      </c>
      <c r="X126" s="106"/>
      <c r="Y126" s="70"/>
      <c r="Z126" s="90"/>
      <c r="AA126" s="70"/>
      <c r="AB126" s="173"/>
      <c r="AC126" s="173"/>
      <c r="AD126" s="173"/>
      <c r="AE126" s="70"/>
      <c r="AF126" s="70"/>
      <c r="AG126" s="70"/>
      <c r="AH126" s="70"/>
      <c r="AI126" s="107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</row>
    <row r="127" spans="1:83" x14ac:dyDescent="0.2">
      <c r="A127" s="26"/>
      <c r="B127" s="226"/>
      <c r="G127" s="31"/>
      <c r="H127" s="77"/>
      <c r="I127" s="77"/>
      <c r="J127" s="71"/>
      <c r="K127" s="2"/>
      <c r="L127" s="85"/>
      <c r="M127" s="417"/>
      <c r="N127" s="197">
        <f t="shared" si="9"/>
        <v>13951.78</v>
      </c>
      <c r="O127" s="280"/>
      <c r="P127" s="299"/>
      <c r="Q127" s="265">
        <f t="shared" si="10"/>
        <v>30705.889999999996</v>
      </c>
      <c r="R127" s="271"/>
      <c r="S127" s="271">
        <f t="shared" si="11"/>
        <v>12264.960000000001</v>
      </c>
      <c r="T127" s="292"/>
      <c r="U127" s="291">
        <f t="shared" si="12"/>
        <v>11168.119999999999</v>
      </c>
      <c r="V127" s="22">
        <f t="shared" si="8"/>
        <v>68090.75</v>
      </c>
      <c r="W127" s="139">
        <f t="shared" si="13"/>
        <v>0</v>
      </c>
      <c r="X127" s="106"/>
      <c r="Y127" s="70"/>
      <c r="Z127" s="90"/>
      <c r="AA127" s="70"/>
      <c r="AB127" s="173"/>
      <c r="AC127" s="173"/>
      <c r="AD127" s="173"/>
      <c r="AE127" s="70"/>
      <c r="AF127" s="70"/>
      <c r="AG127" s="70"/>
      <c r="AH127" s="70"/>
      <c r="AI127" s="107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</row>
    <row r="128" spans="1:83" x14ac:dyDescent="0.2">
      <c r="A128" s="26"/>
      <c r="B128" s="226"/>
      <c r="G128" s="31"/>
      <c r="H128" s="77"/>
      <c r="I128" s="77"/>
      <c r="J128" s="71"/>
      <c r="K128" s="2"/>
      <c r="L128" s="85"/>
      <c r="M128" s="417"/>
      <c r="N128" s="197">
        <f t="shared" si="9"/>
        <v>13951.78</v>
      </c>
      <c r="O128" s="280"/>
      <c r="P128" s="299"/>
      <c r="Q128" s="265">
        <f t="shared" si="10"/>
        <v>30705.889999999996</v>
      </c>
      <c r="R128" s="271"/>
      <c r="S128" s="271">
        <f t="shared" si="11"/>
        <v>12264.960000000001</v>
      </c>
      <c r="T128" s="292"/>
      <c r="U128" s="291">
        <f t="shared" si="12"/>
        <v>11168.119999999999</v>
      </c>
      <c r="V128" s="22">
        <f t="shared" si="8"/>
        <v>68090.75</v>
      </c>
      <c r="W128" s="139">
        <f t="shared" si="13"/>
        <v>0</v>
      </c>
      <c r="X128" s="106"/>
      <c r="Y128" s="70"/>
      <c r="Z128" s="90"/>
      <c r="AA128" s="70"/>
      <c r="AB128" s="173"/>
      <c r="AC128" s="173"/>
      <c r="AD128" s="173"/>
      <c r="AE128" s="70"/>
      <c r="AF128" s="70"/>
      <c r="AG128" s="70"/>
      <c r="AH128" s="70"/>
      <c r="AI128" s="107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</row>
    <row r="129" spans="1:82" x14ac:dyDescent="0.2">
      <c r="A129" s="26"/>
      <c r="B129" s="226"/>
      <c r="G129" s="31"/>
      <c r="H129" s="77"/>
      <c r="I129" s="77"/>
      <c r="J129" s="71"/>
      <c r="K129" s="2"/>
      <c r="L129" s="85"/>
      <c r="M129" s="417"/>
      <c r="N129" s="197">
        <f t="shared" si="9"/>
        <v>13951.78</v>
      </c>
      <c r="O129" s="280"/>
      <c r="P129" s="299"/>
      <c r="Q129" s="265">
        <f t="shared" si="10"/>
        <v>30705.889999999996</v>
      </c>
      <c r="R129" s="271"/>
      <c r="S129" s="271">
        <f t="shared" si="11"/>
        <v>12264.960000000001</v>
      </c>
      <c r="T129" s="292"/>
      <c r="U129" s="291">
        <f t="shared" si="12"/>
        <v>11168.119999999999</v>
      </c>
      <c r="V129" s="22">
        <f t="shared" si="8"/>
        <v>68090.75</v>
      </c>
      <c r="W129" s="139">
        <f t="shared" si="13"/>
        <v>0</v>
      </c>
      <c r="X129" s="106"/>
      <c r="Y129" s="70"/>
      <c r="Z129" s="90"/>
      <c r="AA129" s="70"/>
      <c r="AB129" s="173"/>
      <c r="AC129" s="173"/>
      <c r="AD129" s="173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</row>
    <row r="130" spans="1:82" x14ac:dyDescent="0.2">
      <c r="B130" s="226"/>
      <c r="G130" s="32"/>
      <c r="H130" s="32"/>
      <c r="I130" s="32"/>
      <c r="J130" s="228"/>
      <c r="K130" s="229"/>
      <c r="L130" s="80"/>
      <c r="M130" s="418"/>
      <c r="N130" s="197">
        <f t="shared" si="9"/>
        <v>13951.78</v>
      </c>
      <c r="O130" s="281"/>
      <c r="P130" s="302"/>
      <c r="Q130" s="265">
        <f t="shared" si="10"/>
        <v>30705.889999999996</v>
      </c>
      <c r="R130" s="271"/>
      <c r="S130" s="271">
        <f t="shared" si="11"/>
        <v>12264.960000000001</v>
      </c>
      <c r="T130" s="292"/>
      <c r="U130" s="291">
        <f t="shared" si="12"/>
        <v>11168.119999999999</v>
      </c>
      <c r="V130" s="22">
        <f t="shared" si="8"/>
        <v>68090.75</v>
      </c>
      <c r="W130" s="139">
        <f t="shared" si="13"/>
        <v>0</v>
      </c>
      <c r="X130" s="106" t="s">
        <v>31</v>
      </c>
      <c r="Y130" s="106"/>
      <c r="Z130" s="90"/>
      <c r="AA130" s="70"/>
      <c r="AB130" s="173"/>
      <c r="AC130" s="173"/>
      <c r="AD130" s="173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</row>
    <row r="131" spans="1:82" x14ac:dyDescent="0.2">
      <c r="B131" s="226"/>
      <c r="G131" s="232"/>
      <c r="H131" s="232"/>
      <c r="I131" s="232"/>
      <c r="J131" s="233"/>
      <c r="K131" s="229"/>
      <c r="L131" s="80"/>
      <c r="M131" s="418"/>
      <c r="N131" s="197">
        <f t="shared" si="9"/>
        <v>13951.78</v>
      </c>
      <c r="O131" s="281"/>
      <c r="P131" s="302"/>
      <c r="Q131" s="265">
        <f t="shared" si="10"/>
        <v>30705.889999999996</v>
      </c>
      <c r="R131" s="271"/>
      <c r="S131" s="271">
        <f t="shared" si="11"/>
        <v>12264.960000000001</v>
      </c>
      <c r="T131" s="292"/>
      <c r="U131" s="291">
        <f t="shared" si="12"/>
        <v>11168.119999999999</v>
      </c>
      <c r="V131" s="22">
        <f t="shared" si="8"/>
        <v>68090.75</v>
      </c>
      <c r="W131" s="139">
        <f t="shared" si="13"/>
        <v>0</v>
      </c>
      <c r="X131" s="106"/>
      <c r="Y131" s="106"/>
      <c r="Z131" s="90"/>
      <c r="AA131" s="70"/>
      <c r="AB131" s="173"/>
      <c r="AC131" s="173"/>
      <c r="AD131" s="173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</row>
    <row r="132" spans="1:82" x14ac:dyDescent="0.2">
      <c r="B132" s="226"/>
      <c r="G132" s="232"/>
      <c r="H132" s="232"/>
      <c r="I132" s="232"/>
      <c r="J132" s="233"/>
      <c r="K132" s="229"/>
      <c r="L132" s="80"/>
      <c r="M132" s="418"/>
      <c r="N132" s="197">
        <f t="shared" si="9"/>
        <v>13951.78</v>
      </c>
      <c r="O132" s="281"/>
      <c r="P132" s="302"/>
      <c r="Q132" s="265">
        <f t="shared" si="10"/>
        <v>30705.889999999996</v>
      </c>
      <c r="R132" s="271"/>
      <c r="S132" s="271">
        <f t="shared" si="11"/>
        <v>12264.960000000001</v>
      </c>
      <c r="T132" s="292"/>
      <c r="U132" s="291">
        <f t="shared" si="12"/>
        <v>11168.119999999999</v>
      </c>
      <c r="V132" s="22">
        <f t="shared" si="8"/>
        <v>68090.75</v>
      </c>
      <c r="W132" s="139">
        <f t="shared" si="13"/>
        <v>0</v>
      </c>
      <c r="X132" s="106"/>
      <c r="Y132" s="106"/>
      <c r="Z132" s="90"/>
      <c r="AA132" s="70"/>
      <c r="AB132" s="173"/>
      <c r="AC132" s="173"/>
      <c r="AD132" s="173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</row>
    <row r="133" spans="1:82" x14ac:dyDescent="0.2">
      <c r="B133" s="226"/>
      <c r="G133" s="232"/>
      <c r="H133" s="232"/>
      <c r="I133" s="232"/>
      <c r="J133" s="233"/>
      <c r="K133" s="229"/>
      <c r="L133" s="80"/>
      <c r="M133" s="418"/>
      <c r="N133" s="197">
        <f t="shared" si="9"/>
        <v>13951.78</v>
      </c>
      <c r="O133" s="281"/>
      <c r="P133" s="302"/>
      <c r="Q133" s="265">
        <f t="shared" si="10"/>
        <v>30705.889999999996</v>
      </c>
      <c r="R133" s="271"/>
      <c r="S133" s="271">
        <f t="shared" si="11"/>
        <v>12264.960000000001</v>
      </c>
      <c r="T133" s="292"/>
      <c r="U133" s="291">
        <f t="shared" si="12"/>
        <v>11168.119999999999</v>
      </c>
      <c r="V133" s="22">
        <f t="shared" si="8"/>
        <v>68090.75</v>
      </c>
      <c r="W133" s="139">
        <f t="shared" si="13"/>
        <v>0</v>
      </c>
      <c r="X133" s="106"/>
      <c r="Y133" s="106"/>
      <c r="Z133" s="90"/>
      <c r="AA133" s="70"/>
      <c r="AB133" s="173"/>
      <c r="AC133" s="173"/>
      <c r="AD133" s="173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</row>
    <row r="134" spans="1:82" x14ac:dyDescent="0.2">
      <c r="B134" s="226"/>
      <c r="G134" s="232"/>
      <c r="H134" s="232"/>
      <c r="I134" s="232"/>
      <c r="J134" s="233"/>
      <c r="K134" s="229"/>
      <c r="L134" s="80"/>
      <c r="M134" s="418"/>
      <c r="N134" s="197">
        <f t="shared" si="9"/>
        <v>13951.78</v>
      </c>
      <c r="O134" s="281"/>
      <c r="P134" s="302"/>
      <c r="Q134" s="265">
        <f t="shared" si="10"/>
        <v>30705.889999999996</v>
      </c>
      <c r="R134" s="271"/>
      <c r="S134" s="271">
        <f t="shared" si="11"/>
        <v>12264.960000000001</v>
      </c>
      <c r="T134" s="292"/>
      <c r="U134" s="291">
        <f t="shared" si="12"/>
        <v>11168.119999999999</v>
      </c>
      <c r="V134" s="22">
        <f t="shared" si="8"/>
        <v>68090.75</v>
      </c>
      <c r="W134" s="139">
        <f t="shared" si="13"/>
        <v>0</v>
      </c>
      <c r="X134" s="106"/>
      <c r="Y134" s="106"/>
      <c r="Z134" s="90"/>
      <c r="AA134" s="70"/>
      <c r="AB134" s="173"/>
      <c r="AC134" s="173"/>
      <c r="AD134" s="173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</row>
    <row r="135" spans="1:82" x14ac:dyDescent="0.2">
      <c r="A135" s="26"/>
      <c r="B135" s="226"/>
      <c r="G135" s="232"/>
      <c r="H135" s="232"/>
      <c r="I135" s="232"/>
      <c r="J135" s="233"/>
      <c r="K135" s="229"/>
      <c r="L135" s="80"/>
      <c r="M135" s="418"/>
      <c r="N135" s="197">
        <f t="shared" si="9"/>
        <v>13951.78</v>
      </c>
      <c r="O135" s="281"/>
      <c r="P135" s="302"/>
      <c r="Q135" s="265">
        <f t="shared" si="10"/>
        <v>30705.889999999996</v>
      </c>
      <c r="R135" s="271"/>
      <c r="S135" s="271">
        <f t="shared" si="11"/>
        <v>12264.960000000001</v>
      </c>
      <c r="T135" s="292"/>
      <c r="U135" s="291">
        <f t="shared" si="12"/>
        <v>11168.119999999999</v>
      </c>
      <c r="V135" s="22">
        <f t="shared" si="8"/>
        <v>68090.75</v>
      </c>
      <c r="W135" s="139">
        <f t="shared" si="13"/>
        <v>0</v>
      </c>
      <c r="X135" s="106"/>
      <c r="Y135" s="106"/>
      <c r="Z135" s="90"/>
      <c r="AA135" s="70"/>
      <c r="AB135" s="173"/>
      <c r="AC135" s="173"/>
      <c r="AD135" s="173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</row>
    <row r="136" spans="1:82" x14ac:dyDescent="0.2">
      <c r="B136" s="226"/>
      <c r="G136" s="232"/>
      <c r="H136" s="232"/>
      <c r="I136" s="232"/>
      <c r="J136" s="233"/>
      <c r="K136" s="229"/>
      <c r="L136" s="80"/>
      <c r="M136" s="418"/>
      <c r="N136" s="197">
        <f t="shared" si="9"/>
        <v>13951.78</v>
      </c>
      <c r="O136" s="281"/>
      <c r="P136" s="302"/>
      <c r="Q136" s="265">
        <f t="shared" si="10"/>
        <v>30705.889999999996</v>
      </c>
      <c r="R136" s="271"/>
      <c r="S136" s="271">
        <f t="shared" si="11"/>
        <v>12264.960000000001</v>
      </c>
      <c r="T136" s="292"/>
      <c r="U136" s="291">
        <f t="shared" si="12"/>
        <v>11168.119999999999</v>
      </c>
      <c r="V136" s="22">
        <f t="shared" si="8"/>
        <v>68090.75</v>
      </c>
      <c r="W136" s="139">
        <f t="shared" si="13"/>
        <v>0</v>
      </c>
      <c r="X136" s="106"/>
      <c r="Y136" s="106"/>
      <c r="Z136" s="90"/>
      <c r="AA136" s="70"/>
      <c r="AB136" s="173"/>
      <c r="AC136" s="173"/>
      <c r="AD136" s="173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70"/>
      <c r="BR136" s="70"/>
      <c r="BS136" s="70"/>
      <c r="BT136" s="70"/>
      <c r="BU136" s="70"/>
      <c r="BV136" s="70"/>
      <c r="BW136" s="70"/>
      <c r="BX136" s="70"/>
      <c r="BY136" s="70"/>
      <c r="BZ136" s="70"/>
      <c r="CA136" s="70"/>
      <c r="CB136" s="70"/>
      <c r="CC136" s="70"/>
      <c r="CD136" s="70"/>
    </row>
    <row r="137" spans="1:82" x14ac:dyDescent="0.2">
      <c r="B137" s="226"/>
      <c r="G137" s="232"/>
      <c r="H137" s="232"/>
      <c r="I137" s="232"/>
      <c r="J137" s="233"/>
      <c r="K137" s="229"/>
      <c r="L137" s="80"/>
      <c r="M137" s="418"/>
      <c r="N137" s="197">
        <f t="shared" si="9"/>
        <v>13951.78</v>
      </c>
      <c r="O137" s="281"/>
      <c r="P137" s="302"/>
      <c r="Q137" s="265">
        <f t="shared" si="10"/>
        <v>30705.889999999996</v>
      </c>
      <c r="R137" s="271"/>
      <c r="S137" s="271">
        <f t="shared" si="11"/>
        <v>12264.960000000001</v>
      </c>
      <c r="T137" s="292"/>
      <c r="U137" s="291">
        <f t="shared" si="12"/>
        <v>11168.119999999999</v>
      </c>
      <c r="V137" s="22">
        <f t="shared" si="8"/>
        <v>68090.75</v>
      </c>
      <c r="W137" s="139">
        <f t="shared" si="13"/>
        <v>0</v>
      </c>
      <c r="X137" s="106"/>
      <c r="Y137" s="106"/>
      <c r="Z137" s="90"/>
      <c r="AA137" s="70"/>
      <c r="AB137" s="173"/>
      <c r="AC137" s="173"/>
      <c r="AD137" s="173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</row>
    <row r="138" spans="1:82" x14ac:dyDescent="0.2">
      <c r="B138" s="226"/>
      <c r="G138" s="232"/>
      <c r="H138" s="232"/>
      <c r="I138" s="232"/>
      <c r="J138" s="233"/>
      <c r="K138" s="229"/>
      <c r="L138" s="80"/>
      <c r="M138" s="418"/>
      <c r="N138" s="197">
        <f t="shared" si="9"/>
        <v>13951.78</v>
      </c>
      <c r="O138" s="281"/>
      <c r="P138" s="302"/>
      <c r="Q138" s="265">
        <f t="shared" si="10"/>
        <v>30705.889999999996</v>
      </c>
      <c r="R138" s="271"/>
      <c r="S138" s="271">
        <f t="shared" si="11"/>
        <v>12264.960000000001</v>
      </c>
      <c r="T138" s="292"/>
      <c r="U138" s="291">
        <f t="shared" si="12"/>
        <v>11168.119999999999</v>
      </c>
      <c r="V138" s="22">
        <f t="shared" si="8"/>
        <v>68090.75</v>
      </c>
      <c r="W138" s="139">
        <f t="shared" ref="W138:W172" si="14">SUM(Y138:CE138)</f>
        <v>0</v>
      </c>
      <c r="X138" s="106"/>
      <c r="Y138" s="106"/>
      <c r="Z138" s="90"/>
      <c r="AA138" s="70"/>
      <c r="AB138" s="173"/>
      <c r="AC138" s="173"/>
      <c r="AD138" s="173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</row>
    <row r="139" spans="1:82" x14ac:dyDescent="0.2">
      <c r="B139" s="226"/>
      <c r="G139" s="232"/>
      <c r="H139" s="232"/>
      <c r="I139" s="232"/>
      <c r="J139" s="233"/>
      <c r="K139" s="229"/>
      <c r="L139" s="80"/>
      <c r="M139" s="418"/>
      <c r="N139" s="197">
        <f t="shared" si="9"/>
        <v>13951.78</v>
      </c>
      <c r="O139" s="281"/>
      <c r="P139" s="302"/>
      <c r="Q139" s="265">
        <f t="shared" si="10"/>
        <v>30705.889999999996</v>
      </c>
      <c r="R139" s="271"/>
      <c r="S139" s="271">
        <f t="shared" si="11"/>
        <v>12264.960000000001</v>
      </c>
      <c r="T139" s="292"/>
      <c r="U139" s="291">
        <f t="shared" si="12"/>
        <v>11168.119999999999</v>
      </c>
      <c r="V139" s="22">
        <f t="shared" ref="V139:V174" si="15">N139+Q139+S139+U139</f>
        <v>68090.75</v>
      </c>
      <c r="W139" s="139">
        <f t="shared" si="14"/>
        <v>0</v>
      </c>
      <c r="X139" s="106"/>
      <c r="Y139" s="106"/>
      <c r="Z139" s="90"/>
      <c r="AA139" s="70"/>
      <c r="AB139" s="173"/>
      <c r="AC139" s="173"/>
      <c r="AD139" s="173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</row>
    <row r="140" spans="1:82" x14ac:dyDescent="0.2">
      <c r="B140" s="226"/>
      <c r="G140" s="232"/>
      <c r="H140" s="232"/>
      <c r="I140" s="232"/>
      <c r="J140" s="233"/>
      <c r="K140" s="229"/>
      <c r="L140" s="80"/>
      <c r="M140" s="418"/>
      <c r="N140" s="197">
        <f t="shared" ref="N140:N174" si="16">N139+L140-M140</f>
        <v>13951.78</v>
      </c>
      <c r="O140" s="281"/>
      <c r="P140" s="302"/>
      <c r="Q140" s="265">
        <f t="shared" ref="Q140:Q172" si="17">Q139+O140-P140</f>
        <v>30705.889999999996</v>
      </c>
      <c r="R140" s="271"/>
      <c r="S140" s="271">
        <f t="shared" ref="S140:S174" si="18">S139+R140</f>
        <v>12264.960000000001</v>
      </c>
      <c r="T140" s="292"/>
      <c r="U140" s="291">
        <f t="shared" ref="U140:U174" si="19">U139+T140</f>
        <v>11168.119999999999</v>
      </c>
      <c r="V140" s="22">
        <f t="shared" si="15"/>
        <v>68090.75</v>
      </c>
      <c r="W140" s="139">
        <f t="shared" si="14"/>
        <v>0</v>
      </c>
      <c r="X140" s="106"/>
      <c r="Y140" s="106"/>
      <c r="Z140" s="90"/>
      <c r="AA140" s="70"/>
      <c r="AB140" s="173"/>
      <c r="AC140" s="173"/>
      <c r="AD140" s="173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70"/>
      <c r="BX140" s="70"/>
      <c r="BY140" s="70"/>
      <c r="BZ140" s="70"/>
      <c r="CA140" s="70"/>
      <c r="CB140" s="70"/>
      <c r="CC140" s="70"/>
      <c r="CD140" s="70"/>
    </row>
    <row r="141" spans="1:82" ht="13.5" customHeight="1" x14ac:dyDescent="0.2">
      <c r="B141" s="226"/>
      <c r="G141" s="32"/>
      <c r="H141" s="32"/>
      <c r="I141" s="32"/>
      <c r="J141" s="228"/>
      <c r="K141" s="229"/>
      <c r="L141" s="80"/>
      <c r="M141" s="418"/>
      <c r="N141" s="197">
        <f t="shared" si="16"/>
        <v>13951.78</v>
      </c>
      <c r="O141" s="281"/>
      <c r="P141" s="302"/>
      <c r="Q141" s="265">
        <f t="shared" si="17"/>
        <v>30705.889999999996</v>
      </c>
      <c r="R141" s="271"/>
      <c r="S141" s="271">
        <f t="shared" si="18"/>
        <v>12264.960000000001</v>
      </c>
      <c r="T141" s="292"/>
      <c r="U141" s="291">
        <f t="shared" si="19"/>
        <v>11168.119999999999</v>
      </c>
      <c r="V141" s="22">
        <f t="shared" si="15"/>
        <v>68090.75</v>
      </c>
      <c r="W141" s="139">
        <f t="shared" si="14"/>
        <v>0</v>
      </c>
      <c r="X141" s="106"/>
      <c r="Y141" s="106"/>
      <c r="Z141" s="90"/>
      <c r="AA141" s="70"/>
      <c r="AB141" s="67"/>
      <c r="AC141" s="67"/>
      <c r="AD141" s="173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</row>
    <row r="142" spans="1:82" x14ac:dyDescent="0.2">
      <c r="B142" s="226"/>
      <c r="G142" s="32"/>
      <c r="H142" s="32"/>
      <c r="I142" s="32"/>
      <c r="J142" s="228"/>
      <c r="K142" s="229"/>
      <c r="L142" s="80"/>
      <c r="N142" s="197">
        <f t="shared" si="16"/>
        <v>13951.78</v>
      </c>
      <c r="O142" s="281"/>
      <c r="P142" s="302"/>
      <c r="Q142" s="265">
        <f t="shared" si="17"/>
        <v>30705.889999999996</v>
      </c>
      <c r="R142" s="271"/>
      <c r="S142" s="271">
        <f t="shared" si="18"/>
        <v>12264.960000000001</v>
      </c>
      <c r="T142" s="292"/>
      <c r="U142" s="291">
        <f t="shared" si="19"/>
        <v>11168.119999999999</v>
      </c>
      <c r="V142" s="22">
        <f t="shared" si="15"/>
        <v>68090.75</v>
      </c>
      <c r="W142" s="139">
        <f t="shared" si="14"/>
        <v>0</v>
      </c>
      <c r="X142" s="106"/>
      <c r="Y142" s="106"/>
      <c r="Z142" s="90"/>
      <c r="AA142" s="70"/>
      <c r="AB142" s="173"/>
      <c r="AC142" s="173"/>
      <c r="AD142" s="173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</row>
    <row r="143" spans="1:82" x14ac:dyDescent="0.2">
      <c r="B143" s="226"/>
      <c r="D143" s="31"/>
      <c r="G143" s="32"/>
      <c r="H143" s="32"/>
      <c r="I143" s="32"/>
      <c r="J143" s="228"/>
      <c r="K143" s="234"/>
      <c r="L143" s="80"/>
      <c r="N143" s="197">
        <f t="shared" si="16"/>
        <v>13951.78</v>
      </c>
      <c r="O143" s="281"/>
      <c r="P143" s="302"/>
      <c r="Q143" s="265">
        <f t="shared" si="17"/>
        <v>30705.889999999996</v>
      </c>
      <c r="R143" s="271"/>
      <c r="S143" s="271">
        <f t="shared" si="18"/>
        <v>12264.960000000001</v>
      </c>
      <c r="T143" s="292"/>
      <c r="U143" s="291">
        <f t="shared" si="19"/>
        <v>11168.119999999999</v>
      </c>
      <c r="V143" s="22">
        <f t="shared" si="15"/>
        <v>68090.75</v>
      </c>
      <c r="W143" s="139">
        <f t="shared" si="14"/>
        <v>0</v>
      </c>
      <c r="X143" s="106"/>
      <c r="Y143" s="106"/>
      <c r="Z143" s="90"/>
      <c r="AA143" s="70"/>
      <c r="AB143" s="173"/>
      <c r="AC143" s="173"/>
      <c r="AD143" s="173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</row>
    <row r="144" spans="1:82" x14ac:dyDescent="0.2">
      <c r="B144" s="226"/>
      <c r="G144" s="32"/>
      <c r="H144" s="232"/>
      <c r="I144" s="32"/>
      <c r="J144" s="228"/>
      <c r="K144" s="229"/>
      <c r="L144" s="80"/>
      <c r="N144" s="197">
        <f t="shared" si="16"/>
        <v>13951.78</v>
      </c>
      <c r="O144" s="281"/>
      <c r="P144" s="302"/>
      <c r="Q144" s="265">
        <f t="shared" si="17"/>
        <v>30705.889999999996</v>
      </c>
      <c r="R144" s="271"/>
      <c r="S144" s="271">
        <f t="shared" si="18"/>
        <v>12264.960000000001</v>
      </c>
      <c r="T144" s="292"/>
      <c r="U144" s="291">
        <f t="shared" si="19"/>
        <v>11168.119999999999</v>
      </c>
      <c r="V144" s="22">
        <f t="shared" si="15"/>
        <v>68090.75</v>
      </c>
      <c r="W144" s="139">
        <f t="shared" si="14"/>
        <v>0</v>
      </c>
      <c r="X144" s="106"/>
      <c r="Y144" s="106"/>
      <c r="Z144" s="90"/>
      <c r="AA144" s="70"/>
      <c r="AB144" s="173"/>
      <c r="AC144" s="173"/>
      <c r="AD144" s="173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</row>
    <row r="145" spans="1:82" x14ac:dyDescent="0.2">
      <c r="A145" s="26"/>
      <c r="B145" s="226"/>
      <c r="G145" s="32"/>
      <c r="H145" s="32"/>
      <c r="I145" s="32"/>
      <c r="J145" s="228"/>
      <c r="K145" s="229"/>
      <c r="L145" s="80"/>
      <c r="N145" s="197">
        <f t="shared" si="16"/>
        <v>13951.78</v>
      </c>
      <c r="O145" s="281"/>
      <c r="P145" s="302"/>
      <c r="Q145" s="265">
        <f t="shared" si="17"/>
        <v>30705.889999999996</v>
      </c>
      <c r="R145" s="271"/>
      <c r="S145" s="271">
        <f t="shared" si="18"/>
        <v>12264.960000000001</v>
      </c>
      <c r="T145" s="292"/>
      <c r="U145" s="291">
        <f t="shared" si="19"/>
        <v>11168.119999999999</v>
      </c>
      <c r="V145" s="22">
        <f t="shared" si="15"/>
        <v>68090.75</v>
      </c>
      <c r="W145" s="139">
        <f t="shared" si="14"/>
        <v>0</v>
      </c>
      <c r="X145" s="106"/>
      <c r="Y145" s="106"/>
      <c r="Z145" s="90"/>
      <c r="AA145" s="70"/>
      <c r="AB145" s="173"/>
      <c r="AC145" s="173"/>
      <c r="AD145" s="173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70"/>
      <c r="BX145" s="70"/>
      <c r="BY145" s="70"/>
      <c r="BZ145" s="70"/>
      <c r="CA145" s="70"/>
      <c r="CB145" s="70"/>
      <c r="CC145" s="70"/>
      <c r="CD145" s="70"/>
    </row>
    <row r="146" spans="1:82" x14ac:dyDescent="0.2">
      <c r="B146" s="226"/>
      <c r="C146" s="31"/>
      <c r="G146" s="32"/>
      <c r="H146" s="32"/>
      <c r="I146" s="32"/>
      <c r="J146" s="228"/>
      <c r="K146" s="229"/>
      <c r="L146" s="80"/>
      <c r="N146" s="197">
        <f t="shared" si="16"/>
        <v>13951.78</v>
      </c>
      <c r="O146" s="281"/>
      <c r="P146" s="302"/>
      <c r="Q146" s="265">
        <f t="shared" si="17"/>
        <v>30705.889999999996</v>
      </c>
      <c r="R146" s="271"/>
      <c r="S146" s="271">
        <f t="shared" si="18"/>
        <v>12264.960000000001</v>
      </c>
      <c r="T146" s="292"/>
      <c r="U146" s="291">
        <f t="shared" si="19"/>
        <v>11168.119999999999</v>
      </c>
      <c r="V146" s="22">
        <f t="shared" si="15"/>
        <v>68090.75</v>
      </c>
      <c r="W146" s="139">
        <f t="shared" si="14"/>
        <v>0</v>
      </c>
      <c r="X146" s="106"/>
      <c r="Y146" s="106"/>
      <c r="Z146" s="90"/>
      <c r="AA146" s="70"/>
      <c r="AB146" s="173"/>
      <c r="AC146" s="173"/>
      <c r="AD146" s="173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</row>
    <row r="147" spans="1:82" x14ac:dyDescent="0.2">
      <c r="B147" s="226"/>
      <c r="G147" s="32"/>
      <c r="H147" s="32"/>
      <c r="I147" s="32"/>
      <c r="J147" s="228"/>
      <c r="K147" s="229"/>
      <c r="L147" s="80"/>
      <c r="N147" s="197">
        <f t="shared" si="16"/>
        <v>13951.78</v>
      </c>
      <c r="O147" s="281"/>
      <c r="P147" s="302"/>
      <c r="Q147" s="265">
        <f t="shared" si="17"/>
        <v>30705.889999999996</v>
      </c>
      <c r="R147" s="271"/>
      <c r="S147" s="271">
        <f t="shared" si="18"/>
        <v>12264.960000000001</v>
      </c>
      <c r="T147" s="292"/>
      <c r="U147" s="291">
        <f t="shared" si="19"/>
        <v>11168.119999999999</v>
      </c>
      <c r="V147" s="22">
        <f t="shared" si="15"/>
        <v>68090.75</v>
      </c>
      <c r="W147" s="139">
        <f t="shared" si="14"/>
        <v>0</v>
      </c>
      <c r="X147" s="106"/>
      <c r="Y147" s="106"/>
      <c r="Z147" s="90"/>
      <c r="AA147" s="70"/>
      <c r="AB147" s="173"/>
      <c r="AC147" s="173"/>
      <c r="AD147" s="173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</row>
    <row r="148" spans="1:82" x14ac:dyDescent="0.2">
      <c r="B148" s="226"/>
      <c r="G148" s="32"/>
      <c r="H148" s="32"/>
      <c r="I148" s="32"/>
      <c r="J148" s="228"/>
      <c r="K148" s="229"/>
      <c r="L148" s="80"/>
      <c r="N148" s="197">
        <f t="shared" si="16"/>
        <v>13951.78</v>
      </c>
      <c r="O148" s="281"/>
      <c r="P148" s="302"/>
      <c r="Q148" s="265">
        <f t="shared" si="17"/>
        <v>30705.889999999996</v>
      </c>
      <c r="R148" s="271"/>
      <c r="S148" s="271">
        <f t="shared" si="18"/>
        <v>12264.960000000001</v>
      </c>
      <c r="T148" s="292"/>
      <c r="U148" s="291">
        <f t="shared" si="19"/>
        <v>11168.119999999999</v>
      </c>
      <c r="V148" s="22">
        <f t="shared" si="15"/>
        <v>68090.75</v>
      </c>
      <c r="W148" s="139">
        <f t="shared" si="14"/>
        <v>0</v>
      </c>
      <c r="X148" s="106"/>
      <c r="Y148" s="106"/>
      <c r="Z148" s="90"/>
      <c r="AA148" s="70"/>
      <c r="AB148" s="173"/>
      <c r="AC148" s="173"/>
      <c r="AD148" s="173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</row>
    <row r="149" spans="1:82" x14ac:dyDescent="0.2">
      <c r="B149" s="226"/>
      <c r="G149" s="32"/>
      <c r="H149" s="32"/>
      <c r="I149" s="32"/>
      <c r="J149" s="228"/>
      <c r="K149" s="229"/>
      <c r="L149" s="80"/>
      <c r="N149" s="197">
        <f t="shared" si="16"/>
        <v>13951.78</v>
      </c>
      <c r="O149" s="281"/>
      <c r="P149" s="302"/>
      <c r="Q149" s="265">
        <f t="shared" si="17"/>
        <v>30705.889999999996</v>
      </c>
      <c r="R149" s="271"/>
      <c r="S149" s="271">
        <f t="shared" si="18"/>
        <v>12264.960000000001</v>
      </c>
      <c r="T149" s="292"/>
      <c r="U149" s="291">
        <f t="shared" si="19"/>
        <v>11168.119999999999</v>
      </c>
      <c r="V149" s="22">
        <f t="shared" si="15"/>
        <v>68090.75</v>
      </c>
      <c r="W149" s="139">
        <f t="shared" si="14"/>
        <v>0</v>
      </c>
      <c r="X149" s="106"/>
      <c r="Y149" s="106"/>
      <c r="Z149" s="90"/>
      <c r="AA149" s="70"/>
      <c r="AB149" s="173"/>
      <c r="AC149" s="173"/>
      <c r="AD149" s="173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70"/>
      <c r="BX149" s="70"/>
      <c r="BY149" s="70"/>
      <c r="BZ149" s="70"/>
      <c r="CA149" s="70"/>
      <c r="CB149" s="70"/>
      <c r="CC149" s="70"/>
      <c r="CD149" s="70"/>
    </row>
    <row r="150" spans="1:82" x14ac:dyDescent="0.2">
      <c r="A150" s="73"/>
      <c r="B150" s="226"/>
      <c r="C150" s="31"/>
      <c r="G150" s="32"/>
      <c r="H150" s="32"/>
      <c r="I150" s="32"/>
      <c r="J150" s="228"/>
      <c r="K150" s="229"/>
      <c r="L150" s="80"/>
      <c r="N150" s="197">
        <f t="shared" si="16"/>
        <v>13951.78</v>
      </c>
      <c r="O150" s="281"/>
      <c r="P150" s="302"/>
      <c r="Q150" s="265">
        <f t="shared" si="17"/>
        <v>30705.889999999996</v>
      </c>
      <c r="R150" s="271"/>
      <c r="S150" s="271">
        <f t="shared" si="18"/>
        <v>12264.960000000001</v>
      </c>
      <c r="T150" s="292"/>
      <c r="U150" s="291">
        <f t="shared" si="19"/>
        <v>11168.119999999999</v>
      </c>
      <c r="V150" s="22">
        <f t="shared" si="15"/>
        <v>68090.75</v>
      </c>
      <c r="W150" s="139">
        <f t="shared" si="14"/>
        <v>0</v>
      </c>
      <c r="X150" s="139"/>
      <c r="Y150" s="106"/>
      <c r="Z150" s="90"/>
      <c r="AA150" s="70"/>
      <c r="AB150" s="173"/>
      <c r="AC150" s="173"/>
      <c r="AD150" s="173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</row>
    <row r="151" spans="1:82" s="243" customFormat="1" x14ac:dyDescent="0.2">
      <c r="A151" s="241"/>
      <c r="B151" s="242"/>
      <c r="F151" s="241"/>
      <c r="G151" s="244"/>
      <c r="H151" s="244"/>
      <c r="I151" s="244"/>
      <c r="J151" s="245"/>
      <c r="K151" s="246"/>
      <c r="L151" s="247"/>
      <c r="M151" s="248"/>
      <c r="N151" s="197">
        <f t="shared" si="16"/>
        <v>13951.78</v>
      </c>
      <c r="O151" s="282"/>
      <c r="P151" s="303"/>
      <c r="Q151" s="265">
        <f t="shared" si="17"/>
        <v>30705.889999999996</v>
      </c>
      <c r="R151" s="270"/>
      <c r="S151" s="271">
        <f t="shared" si="18"/>
        <v>12264.960000000001</v>
      </c>
      <c r="T151" s="292"/>
      <c r="U151" s="291">
        <f t="shared" si="19"/>
        <v>11168.119999999999</v>
      </c>
      <c r="V151" s="22">
        <f t="shared" si="15"/>
        <v>68090.75</v>
      </c>
      <c r="W151" s="139">
        <f t="shared" si="14"/>
        <v>0</v>
      </c>
      <c r="X151" s="249"/>
      <c r="Y151" s="249"/>
      <c r="Z151" s="90"/>
      <c r="AA151" s="250"/>
      <c r="AB151" s="251"/>
      <c r="AC151" s="251"/>
      <c r="AD151" s="251"/>
      <c r="AE151" s="250"/>
      <c r="AF151" s="250"/>
      <c r="AG151" s="250"/>
      <c r="AH151" s="250"/>
      <c r="AI151" s="250"/>
      <c r="AJ151" s="250"/>
      <c r="AK151" s="250"/>
      <c r="AL151" s="250"/>
      <c r="AM151" s="250"/>
      <c r="AN151" s="250"/>
      <c r="AO151" s="250"/>
      <c r="AP151" s="250"/>
      <c r="AQ151" s="250"/>
      <c r="AR151" s="250"/>
      <c r="AS151" s="250"/>
      <c r="AT151" s="250"/>
      <c r="AU151" s="250"/>
      <c r="AV151" s="250"/>
      <c r="AW151" s="250"/>
      <c r="AX151" s="250"/>
      <c r="AY151" s="250"/>
      <c r="AZ151" s="250"/>
      <c r="BA151" s="250"/>
      <c r="BB151" s="250"/>
      <c r="BC151" s="250"/>
      <c r="BD151" s="250"/>
      <c r="BE151" s="250"/>
      <c r="BF151" s="250"/>
      <c r="BG151" s="250"/>
      <c r="BH151" s="250"/>
      <c r="BI151" s="250"/>
      <c r="BJ151" s="250"/>
      <c r="BK151" s="250"/>
      <c r="BL151" s="250"/>
      <c r="BM151" s="250"/>
      <c r="BN151" s="250"/>
      <c r="BO151" s="250"/>
      <c r="BP151" s="250"/>
      <c r="BQ151" s="250"/>
      <c r="BR151" s="250"/>
      <c r="BS151" s="250"/>
      <c r="BT151" s="250"/>
      <c r="BU151" s="250"/>
      <c r="BV151" s="250"/>
      <c r="BW151" s="250"/>
      <c r="BX151" s="250"/>
      <c r="BY151" s="250"/>
      <c r="BZ151" s="250"/>
      <c r="CA151" s="250"/>
      <c r="CB151" s="250"/>
      <c r="CC151" s="250"/>
      <c r="CD151" s="250"/>
    </row>
    <row r="152" spans="1:82" s="243" customFormat="1" x14ac:dyDescent="0.2">
      <c r="A152" s="241"/>
      <c r="B152" s="242"/>
      <c r="F152" s="241"/>
      <c r="G152" s="244"/>
      <c r="H152" s="244"/>
      <c r="I152" s="244"/>
      <c r="J152" s="245"/>
      <c r="K152" s="246"/>
      <c r="L152" s="247"/>
      <c r="M152" s="248"/>
      <c r="N152" s="197">
        <f t="shared" si="16"/>
        <v>13951.78</v>
      </c>
      <c r="O152" s="282"/>
      <c r="P152" s="303"/>
      <c r="Q152" s="265">
        <f t="shared" si="17"/>
        <v>30705.889999999996</v>
      </c>
      <c r="R152" s="270"/>
      <c r="S152" s="271">
        <f t="shared" si="18"/>
        <v>12264.960000000001</v>
      </c>
      <c r="T152" s="292"/>
      <c r="U152" s="291">
        <f t="shared" si="19"/>
        <v>11168.119999999999</v>
      </c>
      <c r="V152" s="22">
        <f t="shared" si="15"/>
        <v>68090.75</v>
      </c>
      <c r="W152" s="139">
        <f t="shared" si="14"/>
        <v>0</v>
      </c>
      <c r="X152" s="249"/>
      <c r="Y152" s="249"/>
      <c r="Z152" s="90"/>
      <c r="AA152" s="250"/>
      <c r="AB152" s="251"/>
      <c r="AC152" s="251"/>
      <c r="AD152" s="251"/>
      <c r="AE152" s="250"/>
      <c r="AF152" s="250"/>
      <c r="AG152" s="250"/>
      <c r="AH152" s="250"/>
      <c r="AI152" s="250"/>
      <c r="AJ152" s="250"/>
      <c r="AK152" s="250"/>
      <c r="AL152" s="250"/>
      <c r="AM152" s="250"/>
      <c r="AN152" s="250"/>
      <c r="AO152" s="250"/>
      <c r="AP152" s="250"/>
      <c r="AQ152" s="250"/>
      <c r="AR152" s="250"/>
      <c r="AS152" s="250"/>
      <c r="AT152" s="250"/>
      <c r="AU152" s="250"/>
      <c r="AV152" s="250"/>
      <c r="AW152" s="250"/>
      <c r="AX152" s="250"/>
      <c r="AY152" s="250"/>
      <c r="AZ152" s="250"/>
      <c r="BA152" s="250"/>
      <c r="BB152" s="250"/>
      <c r="BC152" s="250"/>
      <c r="BD152" s="250"/>
      <c r="BE152" s="250"/>
      <c r="BF152" s="250"/>
      <c r="BG152" s="250"/>
      <c r="BH152" s="250"/>
      <c r="BI152" s="250"/>
      <c r="BJ152" s="250"/>
      <c r="BK152" s="250"/>
      <c r="BL152" s="250"/>
      <c r="BM152" s="250"/>
      <c r="BN152" s="250"/>
      <c r="BO152" s="250"/>
      <c r="BP152" s="250"/>
      <c r="BQ152" s="250"/>
      <c r="BR152" s="250"/>
      <c r="BS152" s="250"/>
      <c r="BT152" s="250"/>
      <c r="BU152" s="250"/>
      <c r="BV152" s="250"/>
      <c r="BW152" s="250"/>
      <c r="BX152" s="250"/>
      <c r="BY152" s="250"/>
      <c r="BZ152" s="250"/>
      <c r="CA152" s="250"/>
      <c r="CB152" s="250"/>
      <c r="CC152" s="250"/>
      <c r="CD152" s="250"/>
    </row>
    <row r="153" spans="1:82" s="243" customFormat="1" x14ac:dyDescent="0.2">
      <c r="A153" s="241"/>
      <c r="B153" s="242"/>
      <c r="F153" s="241"/>
      <c r="G153" s="244"/>
      <c r="H153" s="244"/>
      <c r="I153" s="244"/>
      <c r="J153" s="245"/>
      <c r="K153" s="246"/>
      <c r="L153" s="247"/>
      <c r="M153" s="248"/>
      <c r="N153" s="197">
        <f t="shared" si="16"/>
        <v>13951.78</v>
      </c>
      <c r="O153" s="282"/>
      <c r="P153" s="303"/>
      <c r="Q153" s="265">
        <f t="shared" si="17"/>
        <v>30705.889999999996</v>
      </c>
      <c r="R153" s="270"/>
      <c r="S153" s="271">
        <f t="shared" si="18"/>
        <v>12264.960000000001</v>
      </c>
      <c r="T153" s="292"/>
      <c r="U153" s="291">
        <f t="shared" si="19"/>
        <v>11168.119999999999</v>
      </c>
      <c r="V153" s="22">
        <f t="shared" si="15"/>
        <v>68090.75</v>
      </c>
      <c r="W153" s="139">
        <f t="shared" si="14"/>
        <v>0</v>
      </c>
      <c r="X153" s="249"/>
      <c r="Y153" s="249"/>
      <c r="Z153" s="90"/>
      <c r="AA153" s="250"/>
      <c r="AB153" s="251"/>
      <c r="AC153" s="251"/>
      <c r="AD153" s="251"/>
      <c r="AE153" s="250"/>
      <c r="AF153" s="250"/>
      <c r="AG153" s="250"/>
      <c r="AH153" s="250"/>
      <c r="AI153" s="250"/>
      <c r="AJ153" s="250"/>
      <c r="AK153" s="250"/>
      <c r="AL153" s="250"/>
      <c r="AM153" s="250"/>
      <c r="AN153" s="250"/>
      <c r="AO153" s="250"/>
      <c r="AP153" s="250"/>
      <c r="AQ153" s="250"/>
      <c r="AR153" s="250"/>
      <c r="AS153" s="250"/>
      <c r="AT153" s="250"/>
      <c r="AU153" s="250"/>
      <c r="AV153" s="250"/>
      <c r="AW153" s="250"/>
      <c r="AX153" s="250"/>
      <c r="AY153" s="250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0"/>
      <c r="BT153" s="250"/>
      <c r="BU153" s="250"/>
      <c r="BV153" s="250"/>
      <c r="BW153" s="250"/>
      <c r="BX153" s="250"/>
      <c r="BY153" s="250"/>
      <c r="BZ153" s="250"/>
      <c r="CA153" s="250"/>
      <c r="CB153" s="250"/>
      <c r="CC153" s="250"/>
      <c r="CD153" s="250"/>
    </row>
    <row r="154" spans="1:82" s="243" customFormat="1" x14ac:dyDescent="0.2">
      <c r="A154" s="241"/>
      <c r="B154" s="242"/>
      <c r="F154" s="241"/>
      <c r="G154" s="244"/>
      <c r="H154" s="244"/>
      <c r="I154" s="244"/>
      <c r="J154" s="245"/>
      <c r="K154" s="246"/>
      <c r="L154" s="247"/>
      <c r="M154" s="248"/>
      <c r="N154" s="197">
        <f t="shared" si="16"/>
        <v>13951.78</v>
      </c>
      <c r="O154" s="282"/>
      <c r="P154" s="303"/>
      <c r="Q154" s="265">
        <f t="shared" si="17"/>
        <v>30705.889999999996</v>
      </c>
      <c r="R154" s="270"/>
      <c r="S154" s="271">
        <f t="shared" si="18"/>
        <v>12264.960000000001</v>
      </c>
      <c r="T154" s="292"/>
      <c r="U154" s="291">
        <f t="shared" si="19"/>
        <v>11168.119999999999</v>
      </c>
      <c r="V154" s="22">
        <f t="shared" si="15"/>
        <v>68090.75</v>
      </c>
      <c r="W154" s="139">
        <f t="shared" si="14"/>
        <v>0</v>
      </c>
      <c r="X154" s="249"/>
      <c r="Y154" s="249"/>
      <c r="Z154" s="90"/>
      <c r="AA154" s="250"/>
      <c r="AB154" s="251"/>
      <c r="AC154" s="251"/>
      <c r="AD154" s="251"/>
      <c r="AE154" s="250"/>
      <c r="AF154" s="250"/>
      <c r="AG154" s="250"/>
      <c r="AH154" s="250"/>
      <c r="AI154" s="250"/>
      <c r="AJ154" s="250"/>
      <c r="AK154" s="250"/>
      <c r="AL154" s="250"/>
      <c r="AM154" s="250"/>
      <c r="AN154" s="250"/>
      <c r="AO154" s="250"/>
      <c r="AP154" s="250"/>
      <c r="AQ154" s="250"/>
      <c r="AR154" s="250"/>
      <c r="AS154" s="250"/>
      <c r="AT154" s="250"/>
      <c r="AU154" s="250"/>
      <c r="AV154" s="250"/>
      <c r="AW154" s="250"/>
      <c r="AX154" s="250"/>
      <c r="AY154" s="250"/>
      <c r="AZ154" s="250"/>
      <c r="BA154" s="250"/>
      <c r="BB154" s="250"/>
      <c r="BC154" s="250"/>
      <c r="BD154" s="250"/>
      <c r="BE154" s="250"/>
      <c r="BF154" s="250"/>
      <c r="BG154" s="250"/>
      <c r="BH154" s="250"/>
      <c r="BI154" s="250"/>
      <c r="BJ154" s="250"/>
      <c r="BK154" s="250"/>
      <c r="BL154" s="250"/>
      <c r="BM154" s="250"/>
      <c r="BN154" s="250"/>
      <c r="BO154" s="250"/>
      <c r="BP154" s="250"/>
      <c r="BQ154" s="250"/>
      <c r="BR154" s="250"/>
      <c r="BS154" s="250"/>
      <c r="BT154" s="250"/>
      <c r="BU154" s="250"/>
      <c r="BV154" s="250"/>
      <c r="BW154" s="250"/>
      <c r="BX154" s="250"/>
      <c r="BY154" s="250"/>
      <c r="BZ154" s="250"/>
      <c r="CA154" s="250"/>
      <c r="CB154" s="250"/>
      <c r="CC154" s="250"/>
      <c r="CD154" s="250"/>
    </row>
    <row r="155" spans="1:82" s="243" customFormat="1" x14ac:dyDescent="0.2">
      <c r="A155" s="241"/>
      <c r="B155" s="242"/>
      <c r="F155" s="241"/>
      <c r="G155" s="244"/>
      <c r="H155" s="244"/>
      <c r="I155" s="244"/>
      <c r="J155" s="245"/>
      <c r="K155" s="246"/>
      <c r="L155" s="247"/>
      <c r="M155" s="248"/>
      <c r="N155" s="197">
        <f t="shared" si="16"/>
        <v>13951.78</v>
      </c>
      <c r="O155" s="282"/>
      <c r="P155" s="303"/>
      <c r="Q155" s="265">
        <f t="shared" si="17"/>
        <v>30705.889999999996</v>
      </c>
      <c r="R155" s="270"/>
      <c r="S155" s="271">
        <f t="shared" si="18"/>
        <v>12264.960000000001</v>
      </c>
      <c r="T155" s="292"/>
      <c r="U155" s="291">
        <f t="shared" si="19"/>
        <v>11168.119999999999</v>
      </c>
      <c r="V155" s="22">
        <f t="shared" si="15"/>
        <v>68090.75</v>
      </c>
      <c r="W155" s="139">
        <f t="shared" si="14"/>
        <v>0</v>
      </c>
      <c r="X155" s="249"/>
      <c r="Y155" s="249"/>
      <c r="Z155" s="90"/>
      <c r="AA155" s="250"/>
      <c r="AB155" s="251"/>
      <c r="AC155" s="251"/>
      <c r="AD155" s="251"/>
      <c r="AE155" s="250"/>
      <c r="AF155" s="250"/>
      <c r="AG155" s="250"/>
      <c r="AH155" s="250"/>
      <c r="AI155" s="250"/>
      <c r="AJ155" s="250"/>
      <c r="AK155" s="250"/>
      <c r="AL155" s="250"/>
      <c r="AM155" s="250"/>
      <c r="AN155" s="250"/>
      <c r="AO155" s="250"/>
      <c r="AP155" s="250"/>
      <c r="AQ155" s="250"/>
      <c r="AR155" s="250"/>
      <c r="AS155" s="250"/>
      <c r="AT155" s="250"/>
      <c r="AU155" s="250"/>
      <c r="AV155" s="250"/>
      <c r="AW155" s="250"/>
      <c r="AX155" s="250"/>
      <c r="AY155" s="250"/>
      <c r="AZ155" s="250"/>
      <c r="BA155" s="250"/>
      <c r="BB155" s="250"/>
      <c r="BC155" s="250"/>
      <c r="BD155" s="250"/>
      <c r="BE155" s="250"/>
      <c r="BF155" s="250"/>
      <c r="BG155" s="250"/>
      <c r="BH155" s="250"/>
      <c r="BI155" s="250"/>
      <c r="BJ155" s="250"/>
      <c r="BK155" s="250"/>
      <c r="BL155" s="250"/>
      <c r="BM155" s="250"/>
      <c r="BN155" s="250"/>
      <c r="BO155" s="250"/>
      <c r="BP155" s="250"/>
      <c r="BQ155" s="250"/>
      <c r="BR155" s="250"/>
      <c r="BS155" s="250"/>
      <c r="BT155" s="250"/>
      <c r="BU155" s="250"/>
      <c r="BV155" s="250"/>
      <c r="BW155" s="250"/>
      <c r="BX155" s="250"/>
      <c r="BY155" s="250"/>
      <c r="BZ155" s="250"/>
      <c r="CA155" s="250"/>
      <c r="CB155" s="250"/>
      <c r="CC155" s="250"/>
      <c r="CD155" s="250"/>
    </row>
    <row r="156" spans="1:82" s="31" customFormat="1" x14ac:dyDescent="0.2">
      <c r="A156" s="73"/>
      <c r="B156" s="231"/>
      <c r="F156" s="73"/>
      <c r="G156" s="232"/>
      <c r="H156" s="232"/>
      <c r="I156" s="232"/>
      <c r="J156" s="233"/>
      <c r="K156" s="234"/>
      <c r="L156" s="237"/>
      <c r="M156" s="238"/>
      <c r="N156" s="197">
        <f t="shared" si="16"/>
        <v>13951.78</v>
      </c>
      <c r="O156" s="283"/>
      <c r="P156" s="304"/>
      <c r="Q156" s="265">
        <f t="shared" si="17"/>
        <v>30705.889999999996</v>
      </c>
      <c r="R156" s="271"/>
      <c r="S156" s="271">
        <f t="shared" si="18"/>
        <v>12264.960000000001</v>
      </c>
      <c r="T156" s="292"/>
      <c r="U156" s="291">
        <f t="shared" si="19"/>
        <v>11168.119999999999</v>
      </c>
      <c r="V156" s="22">
        <f t="shared" si="15"/>
        <v>68090.75</v>
      </c>
      <c r="W156" s="139">
        <f t="shared" si="14"/>
        <v>0</v>
      </c>
      <c r="X156" s="139"/>
      <c r="Y156" s="139"/>
      <c r="Z156" s="90"/>
      <c r="AA156" s="77"/>
      <c r="AB156" s="191"/>
      <c r="AC156" s="191"/>
      <c r="AD156" s="191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</row>
    <row r="157" spans="1:82" s="31" customFormat="1" x14ac:dyDescent="0.2">
      <c r="A157" s="73"/>
      <c r="B157" s="231"/>
      <c r="F157" s="73"/>
      <c r="G157" s="232"/>
      <c r="H157" s="232"/>
      <c r="I157" s="232"/>
      <c r="J157" s="233"/>
      <c r="K157" s="234"/>
      <c r="L157" s="237"/>
      <c r="M157" s="238"/>
      <c r="N157" s="197">
        <f t="shared" si="16"/>
        <v>13951.78</v>
      </c>
      <c r="O157" s="283"/>
      <c r="P157" s="304"/>
      <c r="Q157" s="265">
        <f t="shared" si="17"/>
        <v>30705.889999999996</v>
      </c>
      <c r="R157" s="271"/>
      <c r="S157" s="271">
        <f t="shared" si="18"/>
        <v>12264.960000000001</v>
      </c>
      <c r="T157" s="292"/>
      <c r="U157" s="291">
        <f t="shared" si="19"/>
        <v>11168.119999999999</v>
      </c>
      <c r="V157" s="22">
        <f t="shared" si="15"/>
        <v>68090.75</v>
      </c>
      <c r="W157" s="139">
        <f t="shared" si="14"/>
        <v>0</v>
      </c>
      <c r="X157" s="139"/>
      <c r="Y157" s="139"/>
      <c r="Z157" s="90"/>
      <c r="AA157" s="77"/>
      <c r="AB157" s="191"/>
      <c r="AC157" s="191"/>
      <c r="AD157" s="191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</row>
    <row r="158" spans="1:82" s="31" customFormat="1" x14ac:dyDescent="0.2">
      <c r="A158" s="73"/>
      <c r="B158" s="231"/>
      <c r="F158" s="73"/>
      <c r="G158" s="232"/>
      <c r="H158" s="232"/>
      <c r="I158" s="232"/>
      <c r="J158" s="233"/>
      <c r="K158" s="234"/>
      <c r="L158" s="237"/>
      <c r="M158" s="238"/>
      <c r="N158" s="197">
        <f t="shared" si="16"/>
        <v>13951.78</v>
      </c>
      <c r="O158" s="283"/>
      <c r="P158" s="304"/>
      <c r="Q158" s="265">
        <f t="shared" si="17"/>
        <v>30705.889999999996</v>
      </c>
      <c r="R158" s="271"/>
      <c r="S158" s="271">
        <f t="shared" si="18"/>
        <v>12264.960000000001</v>
      </c>
      <c r="T158" s="292"/>
      <c r="U158" s="291">
        <f t="shared" si="19"/>
        <v>11168.119999999999</v>
      </c>
      <c r="V158" s="22">
        <f t="shared" si="15"/>
        <v>68090.75</v>
      </c>
      <c r="W158" s="139">
        <f t="shared" si="14"/>
        <v>0</v>
      </c>
      <c r="X158" s="139"/>
      <c r="Y158" s="139"/>
      <c r="Z158" s="90"/>
      <c r="AA158" s="77"/>
      <c r="AB158" s="191"/>
      <c r="AC158" s="191"/>
      <c r="AD158" s="191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</row>
    <row r="159" spans="1:82" s="31" customFormat="1" x14ac:dyDescent="0.2">
      <c r="A159" s="73"/>
      <c r="B159" s="231"/>
      <c r="F159" s="73"/>
      <c r="G159" s="232"/>
      <c r="H159" s="232"/>
      <c r="I159" s="232"/>
      <c r="J159" s="233"/>
      <c r="K159" s="234"/>
      <c r="L159" s="237"/>
      <c r="M159" s="238"/>
      <c r="N159" s="197">
        <f t="shared" si="16"/>
        <v>13951.78</v>
      </c>
      <c r="O159" s="283"/>
      <c r="P159" s="304"/>
      <c r="Q159" s="265">
        <f t="shared" si="17"/>
        <v>30705.889999999996</v>
      </c>
      <c r="R159" s="271"/>
      <c r="S159" s="271">
        <f t="shared" si="18"/>
        <v>12264.960000000001</v>
      </c>
      <c r="T159" s="292"/>
      <c r="U159" s="291">
        <f t="shared" si="19"/>
        <v>11168.119999999999</v>
      </c>
      <c r="V159" s="22">
        <f t="shared" si="15"/>
        <v>68090.75</v>
      </c>
      <c r="W159" s="139">
        <f t="shared" si="14"/>
        <v>0</v>
      </c>
      <c r="X159" s="139"/>
      <c r="Y159" s="139"/>
      <c r="Z159" s="90"/>
      <c r="AA159" s="77"/>
      <c r="AB159" s="191"/>
      <c r="AC159" s="191"/>
      <c r="AD159" s="191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</row>
    <row r="160" spans="1:82" s="31" customFormat="1" x14ac:dyDescent="0.2">
      <c r="A160" s="73"/>
      <c r="B160" s="231"/>
      <c r="F160" s="73"/>
      <c r="G160" s="232"/>
      <c r="H160" s="232"/>
      <c r="I160" s="232"/>
      <c r="J160" s="233"/>
      <c r="K160" s="234"/>
      <c r="L160" s="237"/>
      <c r="M160" s="238"/>
      <c r="N160" s="197">
        <f t="shared" si="16"/>
        <v>13951.78</v>
      </c>
      <c r="O160" s="283"/>
      <c r="P160" s="304"/>
      <c r="Q160" s="265">
        <f t="shared" si="17"/>
        <v>30705.889999999996</v>
      </c>
      <c r="R160" s="271"/>
      <c r="S160" s="271">
        <f t="shared" si="18"/>
        <v>12264.960000000001</v>
      </c>
      <c r="T160" s="292"/>
      <c r="U160" s="291">
        <f t="shared" si="19"/>
        <v>11168.119999999999</v>
      </c>
      <c r="V160" s="22">
        <f t="shared" si="15"/>
        <v>68090.75</v>
      </c>
      <c r="W160" s="139">
        <f t="shared" si="14"/>
        <v>0</v>
      </c>
      <c r="X160" s="139"/>
      <c r="Y160" s="139"/>
      <c r="Z160" s="90"/>
      <c r="AA160" s="77"/>
      <c r="AB160" s="191"/>
      <c r="AC160" s="191"/>
      <c r="AD160" s="191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</row>
    <row r="161" spans="1:83" s="31" customFormat="1" x14ac:dyDescent="0.2">
      <c r="A161" s="235"/>
      <c r="B161" s="231"/>
      <c r="F161" s="73"/>
      <c r="G161" s="232"/>
      <c r="H161" s="232"/>
      <c r="I161" s="232"/>
      <c r="J161" s="72"/>
      <c r="K161" s="235"/>
      <c r="L161" s="237"/>
      <c r="M161" s="238"/>
      <c r="N161" s="197">
        <f t="shared" si="16"/>
        <v>13951.78</v>
      </c>
      <c r="O161" s="283"/>
      <c r="P161" s="304"/>
      <c r="Q161" s="265">
        <f t="shared" si="17"/>
        <v>30705.889999999996</v>
      </c>
      <c r="R161" s="271"/>
      <c r="S161" s="271">
        <f t="shared" si="18"/>
        <v>12264.960000000001</v>
      </c>
      <c r="T161" s="292"/>
      <c r="U161" s="291">
        <f t="shared" si="19"/>
        <v>11168.119999999999</v>
      </c>
      <c r="V161" s="22">
        <f t="shared" si="15"/>
        <v>68090.75</v>
      </c>
      <c r="W161" s="139">
        <f t="shared" si="14"/>
        <v>0</v>
      </c>
      <c r="X161" s="139" t="s">
        <v>31</v>
      </c>
      <c r="Y161" s="139"/>
      <c r="Z161" s="90"/>
      <c r="AA161" s="77"/>
      <c r="AB161" s="191"/>
      <c r="AC161" s="191"/>
      <c r="AD161" s="191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</row>
    <row r="162" spans="1:83" s="31" customFormat="1" x14ac:dyDescent="0.2">
      <c r="A162" s="235"/>
      <c r="B162" s="231"/>
      <c r="F162" s="73"/>
      <c r="G162" s="232"/>
      <c r="H162" s="232"/>
      <c r="I162" s="232"/>
      <c r="J162" s="72"/>
      <c r="K162" s="235"/>
      <c r="L162" s="237"/>
      <c r="M162" s="238"/>
      <c r="N162" s="197">
        <f t="shared" si="16"/>
        <v>13951.78</v>
      </c>
      <c r="O162" s="283"/>
      <c r="P162" s="304"/>
      <c r="Q162" s="265">
        <f t="shared" si="17"/>
        <v>30705.889999999996</v>
      </c>
      <c r="R162" s="271"/>
      <c r="S162" s="271">
        <f t="shared" si="18"/>
        <v>12264.960000000001</v>
      </c>
      <c r="T162" s="292"/>
      <c r="U162" s="291">
        <f t="shared" si="19"/>
        <v>11168.119999999999</v>
      </c>
      <c r="V162" s="22">
        <f t="shared" si="15"/>
        <v>68090.75</v>
      </c>
      <c r="W162" s="139">
        <f t="shared" si="14"/>
        <v>0</v>
      </c>
      <c r="X162" s="139"/>
      <c r="Y162" s="139"/>
      <c r="Z162" s="90"/>
      <c r="AA162" s="77"/>
      <c r="AB162" s="191"/>
      <c r="AC162" s="191"/>
      <c r="AD162" s="191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</row>
    <row r="163" spans="1:83" s="31" customFormat="1" x14ac:dyDescent="0.2">
      <c r="A163" s="235"/>
      <c r="B163" s="231"/>
      <c r="F163" s="73"/>
      <c r="G163" s="232"/>
      <c r="H163" s="232"/>
      <c r="I163" s="232"/>
      <c r="J163" s="72"/>
      <c r="K163" s="235"/>
      <c r="L163" s="237"/>
      <c r="M163" s="238"/>
      <c r="N163" s="197">
        <f t="shared" si="16"/>
        <v>13951.78</v>
      </c>
      <c r="O163" s="283"/>
      <c r="P163" s="304"/>
      <c r="Q163" s="265">
        <f t="shared" si="17"/>
        <v>30705.889999999996</v>
      </c>
      <c r="R163" s="271"/>
      <c r="S163" s="271">
        <f t="shared" si="18"/>
        <v>12264.960000000001</v>
      </c>
      <c r="T163" s="292"/>
      <c r="U163" s="291">
        <f t="shared" si="19"/>
        <v>11168.119999999999</v>
      </c>
      <c r="V163" s="22">
        <f t="shared" si="15"/>
        <v>68090.75</v>
      </c>
      <c r="W163" s="139">
        <f t="shared" si="14"/>
        <v>0</v>
      </c>
      <c r="X163" s="139"/>
      <c r="Y163" s="139"/>
      <c r="Z163" s="90"/>
      <c r="AA163" s="77"/>
      <c r="AB163" s="191"/>
      <c r="AC163" s="191"/>
      <c r="AD163" s="191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</row>
    <row r="164" spans="1:83" s="31" customFormat="1" x14ac:dyDescent="0.2">
      <c r="A164" s="235"/>
      <c r="B164" s="231"/>
      <c r="F164" s="73"/>
      <c r="G164" s="232"/>
      <c r="H164" s="232"/>
      <c r="I164" s="232"/>
      <c r="J164" s="72"/>
      <c r="K164" s="235"/>
      <c r="L164" s="237"/>
      <c r="M164" s="238"/>
      <c r="N164" s="197">
        <f t="shared" si="16"/>
        <v>13951.78</v>
      </c>
      <c r="O164" s="283"/>
      <c r="P164" s="304"/>
      <c r="Q164" s="265">
        <f t="shared" si="17"/>
        <v>30705.889999999996</v>
      </c>
      <c r="R164" s="271"/>
      <c r="S164" s="271">
        <f t="shared" si="18"/>
        <v>12264.960000000001</v>
      </c>
      <c r="T164" s="292"/>
      <c r="U164" s="291">
        <f t="shared" si="19"/>
        <v>11168.119999999999</v>
      </c>
      <c r="V164" s="22">
        <f t="shared" si="15"/>
        <v>68090.75</v>
      </c>
      <c r="W164" s="139">
        <f t="shared" si="14"/>
        <v>0</v>
      </c>
      <c r="X164" s="139"/>
      <c r="Y164" s="139"/>
      <c r="Z164" s="90"/>
      <c r="AA164" s="77"/>
      <c r="AB164" s="191"/>
      <c r="AC164" s="191"/>
      <c r="AD164" s="191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</row>
    <row r="165" spans="1:83" s="31" customFormat="1" x14ac:dyDescent="0.2">
      <c r="A165" s="235"/>
      <c r="B165" s="231"/>
      <c r="F165" s="73"/>
      <c r="G165" s="232"/>
      <c r="H165" s="232"/>
      <c r="I165" s="232"/>
      <c r="J165" s="72"/>
      <c r="K165" s="235"/>
      <c r="L165" s="237"/>
      <c r="M165" s="238"/>
      <c r="N165" s="197">
        <f t="shared" si="16"/>
        <v>13951.78</v>
      </c>
      <c r="O165" s="283"/>
      <c r="P165" s="304"/>
      <c r="Q165" s="265">
        <f t="shared" si="17"/>
        <v>30705.889999999996</v>
      </c>
      <c r="R165" s="271"/>
      <c r="S165" s="271">
        <f t="shared" si="18"/>
        <v>12264.960000000001</v>
      </c>
      <c r="T165" s="292"/>
      <c r="U165" s="291">
        <f t="shared" si="19"/>
        <v>11168.119999999999</v>
      </c>
      <c r="V165" s="22">
        <f t="shared" si="15"/>
        <v>68090.75</v>
      </c>
      <c r="W165" s="139">
        <f t="shared" si="14"/>
        <v>0</v>
      </c>
      <c r="X165" s="139"/>
      <c r="Y165" s="139"/>
      <c r="Z165" s="90"/>
      <c r="AA165" s="77"/>
      <c r="AB165" s="191"/>
      <c r="AC165" s="191"/>
      <c r="AD165" s="191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</row>
    <row r="166" spans="1:83" s="31" customFormat="1" x14ac:dyDescent="0.2">
      <c r="A166" s="235"/>
      <c r="F166" s="73"/>
      <c r="G166" s="232"/>
      <c r="H166" s="232"/>
      <c r="I166" s="232"/>
      <c r="J166" s="72"/>
      <c r="K166" s="235"/>
      <c r="L166" s="237"/>
      <c r="M166" s="238"/>
      <c r="N166" s="197">
        <f t="shared" si="16"/>
        <v>13951.78</v>
      </c>
      <c r="O166" s="283"/>
      <c r="P166" s="304"/>
      <c r="Q166" s="265">
        <f t="shared" si="17"/>
        <v>30705.889999999996</v>
      </c>
      <c r="R166" s="271"/>
      <c r="S166" s="271">
        <f t="shared" si="18"/>
        <v>12264.960000000001</v>
      </c>
      <c r="T166" s="292"/>
      <c r="U166" s="291">
        <f t="shared" si="19"/>
        <v>11168.119999999999</v>
      </c>
      <c r="V166" s="22">
        <f t="shared" si="15"/>
        <v>68090.75</v>
      </c>
      <c r="W166" s="139">
        <f t="shared" si="14"/>
        <v>0</v>
      </c>
      <c r="X166" s="139"/>
      <c r="Y166" s="139"/>
      <c r="Z166" s="90"/>
      <c r="AA166" s="77"/>
      <c r="AB166" s="191"/>
      <c r="AC166" s="191"/>
      <c r="AD166" s="191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</row>
    <row r="167" spans="1:83" s="31" customFormat="1" x14ac:dyDescent="0.2">
      <c r="A167" s="235"/>
      <c r="F167" s="73"/>
      <c r="G167" s="232"/>
      <c r="H167" s="232"/>
      <c r="I167" s="232"/>
      <c r="J167" s="72"/>
      <c r="K167" s="235"/>
      <c r="L167" s="237"/>
      <c r="M167" s="238"/>
      <c r="N167" s="197">
        <f t="shared" si="16"/>
        <v>13951.78</v>
      </c>
      <c r="O167" s="283"/>
      <c r="P167" s="304"/>
      <c r="Q167" s="265">
        <f t="shared" si="17"/>
        <v>30705.889999999996</v>
      </c>
      <c r="R167" s="271"/>
      <c r="S167" s="271">
        <f t="shared" si="18"/>
        <v>12264.960000000001</v>
      </c>
      <c r="T167" s="292"/>
      <c r="U167" s="291">
        <f t="shared" si="19"/>
        <v>11168.119999999999</v>
      </c>
      <c r="V167" s="22">
        <f t="shared" si="15"/>
        <v>68090.75</v>
      </c>
      <c r="W167" s="139">
        <f t="shared" si="14"/>
        <v>0</v>
      </c>
      <c r="X167" s="139"/>
      <c r="Y167" s="139"/>
      <c r="Z167" s="90"/>
      <c r="AA167" s="77"/>
      <c r="AB167" s="191"/>
      <c r="AC167" s="191"/>
      <c r="AD167" s="191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</row>
    <row r="168" spans="1:83" s="31" customFormat="1" x14ac:dyDescent="0.2">
      <c r="A168" s="235"/>
      <c r="F168" s="73"/>
      <c r="G168" s="232"/>
      <c r="H168" s="232"/>
      <c r="I168" s="232"/>
      <c r="J168" s="72"/>
      <c r="K168" s="235"/>
      <c r="L168" s="237"/>
      <c r="M168" s="238"/>
      <c r="N168" s="197">
        <f t="shared" si="16"/>
        <v>13951.78</v>
      </c>
      <c r="O168" s="283"/>
      <c r="P168" s="304"/>
      <c r="Q168" s="265">
        <f t="shared" si="17"/>
        <v>30705.889999999996</v>
      </c>
      <c r="R168" s="271"/>
      <c r="S168" s="271">
        <f t="shared" si="18"/>
        <v>12264.960000000001</v>
      </c>
      <c r="T168" s="292"/>
      <c r="U168" s="291">
        <f t="shared" si="19"/>
        <v>11168.119999999999</v>
      </c>
      <c r="V168" s="22">
        <f t="shared" si="15"/>
        <v>68090.75</v>
      </c>
      <c r="W168" s="139">
        <f t="shared" si="14"/>
        <v>0</v>
      </c>
      <c r="X168" s="139"/>
      <c r="Y168" s="139"/>
      <c r="Z168" s="90"/>
      <c r="AA168" s="77"/>
      <c r="AB168" s="191"/>
      <c r="AC168" s="191"/>
      <c r="AD168" s="191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</row>
    <row r="169" spans="1:83" s="31" customFormat="1" x14ac:dyDescent="0.2">
      <c r="A169" s="235"/>
      <c r="F169" s="73"/>
      <c r="G169" s="232"/>
      <c r="H169" s="232"/>
      <c r="I169" s="232"/>
      <c r="J169" s="72"/>
      <c r="K169" s="235"/>
      <c r="L169" s="237"/>
      <c r="M169" s="238"/>
      <c r="N169" s="197">
        <f t="shared" si="16"/>
        <v>13951.78</v>
      </c>
      <c r="O169" s="283"/>
      <c r="P169" s="304"/>
      <c r="Q169" s="265">
        <f t="shared" si="17"/>
        <v>30705.889999999996</v>
      </c>
      <c r="R169" s="271"/>
      <c r="S169" s="271">
        <f t="shared" si="18"/>
        <v>12264.960000000001</v>
      </c>
      <c r="T169" s="292"/>
      <c r="U169" s="291">
        <f t="shared" si="19"/>
        <v>11168.119999999999</v>
      </c>
      <c r="V169" s="22">
        <f t="shared" si="15"/>
        <v>68090.75</v>
      </c>
      <c r="W169" s="139">
        <f t="shared" si="14"/>
        <v>0</v>
      </c>
      <c r="X169" s="139"/>
      <c r="Y169" s="139"/>
      <c r="Z169" s="90"/>
      <c r="AA169" s="77"/>
      <c r="AB169" s="191"/>
      <c r="AC169" s="191"/>
      <c r="AD169" s="191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</row>
    <row r="170" spans="1:83" s="31" customFormat="1" x14ac:dyDescent="0.2">
      <c r="A170" s="235"/>
      <c r="F170" s="73"/>
      <c r="G170" s="232"/>
      <c r="H170" s="232"/>
      <c r="I170" s="232"/>
      <c r="J170" s="72"/>
      <c r="K170" s="235"/>
      <c r="L170" s="237"/>
      <c r="M170" s="238"/>
      <c r="N170" s="197">
        <f t="shared" si="16"/>
        <v>13951.78</v>
      </c>
      <c r="O170" s="283"/>
      <c r="P170" s="304"/>
      <c r="Q170" s="265">
        <f t="shared" si="17"/>
        <v>30705.889999999996</v>
      </c>
      <c r="R170" s="271"/>
      <c r="S170" s="271">
        <f t="shared" si="18"/>
        <v>12264.960000000001</v>
      </c>
      <c r="T170" s="292"/>
      <c r="U170" s="291">
        <f t="shared" si="19"/>
        <v>11168.119999999999</v>
      </c>
      <c r="V170" s="22">
        <f t="shared" si="15"/>
        <v>68090.75</v>
      </c>
      <c r="W170" s="139">
        <f t="shared" si="14"/>
        <v>0</v>
      </c>
      <c r="X170" s="139"/>
      <c r="Y170" s="139"/>
      <c r="Z170" s="90"/>
      <c r="AA170" s="77"/>
      <c r="AB170" s="191"/>
      <c r="AC170" s="191"/>
      <c r="AD170" s="191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</row>
    <row r="171" spans="1:83" s="31" customFormat="1" x14ac:dyDescent="0.2">
      <c r="A171" s="235"/>
      <c r="F171" s="73"/>
      <c r="G171" s="232"/>
      <c r="H171" s="232"/>
      <c r="I171" s="232"/>
      <c r="J171" s="72"/>
      <c r="K171" s="235"/>
      <c r="L171" s="237"/>
      <c r="M171" s="238"/>
      <c r="N171" s="197">
        <f t="shared" si="16"/>
        <v>13951.78</v>
      </c>
      <c r="O171" s="283"/>
      <c r="P171" s="304"/>
      <c r="Q171" s="265">
        <f t="shared" si="17"/>
        <v>30705.889999999996</v>
      </c>
      <c r="R171" s="271"/>
      <c r="S171" s="271">
        <f t="shared" si="18"/>
        <v>12264.960000000001</v>
      </c>
      <c r="T171" s="292"/>
      <c r="U171" s="291">
        <f t="shared" si="19"/>
        <v>11168.119999999999</v>
      </c>
      <c r="V171" s="22">
        <f t="shared" si="15"/>
        <v>68090.75</v>
      </c>
      <c r="W171" s="139">
        <f t="shared" si="14"/>
        <v>0</v>
      </c>
      <c r="X171" s="139"/>
      <c r="Y171" s="139"/>
      <c r="Z171" s="90"/>
      <c r="AA171" s="77"/>
      <c r="AB171" s="191"/>
      <c r="AC171" s="191"/>
      <c r="AD171" s="191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</row>
    <row r="172" spans="1:83" s="31" customFormat="1" x14ac:dyDescent="0.2">
      <c r="A172" s="235"/>
      <c r="F172" s="73"/>
      <c r="G172" s="232"/>
      <c r="H172" s="232"/>
      <c r="I172" s="232"/>
      <c r="J172" s="72"/>
      <c r="K172" s="235"/>
      <c r="L172" s="237"/>
      <c r="M172" s="238"/>
      <c r="N172" s="197">
        <f t="shared" si="16"/>
        <v>13951.78</v>
      </c>
      <c r="O172" s="283"/>
      <c r="P172" s="304"/>
      <c r="Q172" s="265">
        <f t="shared" si="17"/>
        <v>30705.889999999996</v>
      </c>
      <c r="R172" s="271"/>
      <c r="S172" s="271">
        <f t="shared" si="18"/>
        <v>12264.960000000001</v>
      </c>
      <c r="T172" s="292"/>
      <c r="U172" s="291">
        <f t="shared" si="19"/>
        <v>11168.119999999999</v>
      </c>
      <c r="V172" s="22">
        <f t="shared" si="15"/>
        <v>68090.75</v>
      </c>
      <c r="W172" s="139">
        <f t="shared" si="14"/>
        <v>0</v>
      </c>
      <c r="X172" s="139"/>
      <c r="Y172" s="139"/>
      <c r="Z172" s="90"/>
      <c r="AA172" s="77"/>
      <c r="AB172" s="191"/>
      <c r="AC172" s="191"/>
      <c r="AD172" s="191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</row>
    <row r="173" spans="1:83" s="31" customFormat="1" x14ac:dyDescent="0.2">
      <c r="A173" s="235"/>
      <c r="F173" s="73"/>
      <c r="G173" s="232"/>
      <c r="H173" s="232"/>
      <c r="I173" s="232"/>
      <c r="J173" s="72"/>
      <c r="K173" s="235"/>
      <c r="L173" s="239"/>
      <c r="M173" s="238"/>
      <c r="N173" s="197">
        <f t="shared" si="16"/>
        <v>13951.78</v>
      </c>
      <c r="O173" s="284"/>
      <c r="P173" s="304"/>
      <c r="Q173" s="265">
        <f>Q172+O173-P173</f>
        <v>30705.889999999996</v>
      </c>
      <c r="R173" s="271"/>
      <c r="S173" s="271">
        <f t="shared" si="18"/>
        <v>12264.960000000001</v>
      </c>
      <c r="T173" s="286"/>
      <c r="U173" s="291">
        <f t="shared" si="19"/>
        <v>11168.119999999999</v>
      </c>
      <c r="V173" s="22">
        <f t="shared" si="15"/>
        <v>68090.75</v>
      </c>
      <c r="W173" s="106"/>
      <c r="X173" s="139"/>
      <c r="Y173" s="185"/>
      <c r="Z173" s="185"/>
      <c r="AA173" s="232"/>
      <c r="AB173" s="236"/>
      <c r="AC173" s="236"/>
      <c r="AD173" s="236"/>
      <c r="AE173" s="30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BI173" s="33"/>
      <c r="BJ173" s="33"/>
      <c r="BK173" s="33"/>
      <c r="BL173" s="33"/>
      <c r="BM173" s="33"/>
      <c r="CA173" s="33"/>
      <c r="CB173" s="33"/>
      <c r="CC173" s="33"/>
    </row>
    <row r="174" spans="1:83" x14ac:dyDescent="0.2">
      <c r="A174" s="34"/>
      <c r="B174" s="35"/>
      <c r="C174" s="35"/>
      <c r="D174" s="35"/>
      <c r="E174" s="35"/>
      <c r="G174" s="36">
        <f>SUM(G10:G173)</f>
        <v>69331.500000000015</v>
      </c>
      <c r="H174" s="36">
        <f>SUM(H10:H173)</f>
        <v>98344.990000000049</v>
      </c>
      <c r="I174" s="36"/>
      <c r="J174" s="37"/>
      <c r="K174" s="34"/>
      <c r="L174" s="305"/>
      <c r="M174" s="305"/>
      <c r="N174" s="326">
        <f t="shared" si="16"/>
        <v>13951.78</v>
      </c>
      <c r="O174" s="305"/>
      <c r="P174" s="306"/>
      <c r="Q174" s="198">
        <f>Q173+O174-P174</f>
        <v>30705.889999999996</v>
      </c>
      <c r="R174" s="307"/>
      <c r="S174" s="307">
        <f t="shared" si="18"/>
        <v>12264.960000000001</v>
      </c>
      <c r="T174" s="308"/>
      <c r="U174" s="327">
        <f t="shared" si="19"/>
        <v>11168.119999999999</v>
      </c>
      <c r="V174" s="22">
        <f t="shared" si="15"/>
        <v>68090.75</v>
      </c>
      <c r="W174" s="309">
        <f>SUM(W9:W173)</f>
        <v>-29013.489999999994</v>
      </c>
      <c r="X174" s="106">
        <f>G174+H174-W174</f>
        <v>196689.98000000004</v>
      </c>
      <c r="Y174" s="36"/>
      <c r="Z174" s="36"/>
      <c r="AA174" s="38">
        <f t="shared" ref="AA174:BV174" si="20">SUM(AA8:AA173)</f>
        <v>-479.92999999999972</v>
      </c>
      <c r="AB174" s="69"/>
      <c r="AC174" s="69"/>
      <c r="AD174" s="69"/>
      <c r="AE174" s="39">
        <f t="shared" si="20"/>
        <v>-12361.9</v>
      </c>
      <c r="AF174" s="38">
        <f t="shared" si="20"/>
        <v>-400</v>
      </c>
      <c r="AG174" s="38"/>
      <c r="AH174" s="38">
        <f t="shared" si="20"/>
        <v>0</v>
      </c>
      <c r="AI174" s="38">
        <f t="shared" si="20"/>
        <v>0</v>
      </c>
      <c r="AJ174" s="38">
        <f t="shared" si="20"/>
        <v>-400</v>
      </c>
      <c r="AK174" s="38">
        <f t="shared" si="20"/>
        <v>0</v>
      </c>
      <c r="AL174" s="38">
        <f t="shared" si="20"/>
        <v>-704.9</v>
      </c>
      <c r="AM174" s="38">
        <f t="shared" si="20"/>
        <v>-242.67</v>
      </c>
      <c r="AN174" s="38">
        <f>SUM(AN8:AN173)</f>
        <v>-403.28999999999996</v>
      </c>
      <c r="AO174" s="38">
        <f t="shared" si="20"/>
        <v>-763.14</v>
      </c>
      <c r="AP174" s="38">
        <f t="shared" si="20"/>
        <v>-360</v>
      </c>
      <c r="AQ174" s="38">
        <f>SUM(AQ8:AQ173)</f>
        <v>-120</v>
      </c>
      <c r="AR174" s="38">
        <f t="shared" si="20"/>
        <v>-1300</v>
      </c>
      <c r="AS174" s="38">
        <f t="shared" si="20"/>
        <v>0</v>
      </c>
      <c r="AT174" s="38">
        <f t="shared" si="20"/>
        <v>-246.5</v>
      </c>
      <c r="AU174" s="38">
        <f t="shared" si="20"/>
        <v>-149</v>
      </c>
      <c r="AV174" s="38">
        <f t="shared" si="20"/>
        <v>-87.1</v>
      </c>
      <c r="AW174" s="38">
        <f t="shared" si="20"/>
        <v>125.17</v>
      </c>
      <c r="AX174" s="38">
        <f t="shared" si="20"/>
        <v>-1051</v>
      </c>
      <c r="AY174" s="38">
        <f t="shared" si="20"/>
        <v>-565.08000000000015</v>
      </c>
      <c r="AZ174" s="38">
        <f t="shared" si="20"/>
        <v>-975.5999999999998</v>
      </c>
      <c r="BA174" s="38">
        <f t="shared" si="20"/>
        <v>-600</v>
      </c>
      <c r="BB174" s="38">
        <f t="shared" si="20"/>
        <v>-1036.2</v>
      </c>
      <c r="BC174" s="38">
        <f>SUM(BC8:BC173)</f>
        <v>-226.07999999999998</v>
      </c>
      <c r="BD174" s="38">
        <f t="shared" si="20"/>
        <v>-1169.2</v>
      </c>
      <c r="BE174" s="38">
        <f t="shared" si="20"/>
        <v>-236.22</v>
      </c>
      <c r="BF174" s="38">
        <f t="shared" si="20"/>
        <v>0</v>
      </c>
      <c r="BG174" s="38">
        <f t="shared" si="20"/>
        <v>0</v>
      </c>
      <c r="BH174" s="38">
        <f t="shared" si="20"/>
        <v>-219.11999999999998</v>
      </c>
      <c r="BI174" s="38">
        <f t="shared" si="20"/>
        <v>-248</v>
      </c>
      <c r="BJ174" s="38">
        <f t="shared" si="20"/>
        <v>0</v>
      </c>
      <c r="BK174" s="38">
        <f>SUM(BK8:BK173)</f>
        <v>-215.48</v>
      </c>
      <c r="BL174" s="38">
        <f t="shared" si="20"/>
        <v>-80</v>
      </c>
      <c r="BM174" s="38">
        <f t="shared" si="20"/>
        <v>-1261.08</v>
      </c>
      <c r="BN174" s="38">
        <f t="shared" si="20"/>
        <v>-932.57999999999993</v>
      </c>
      <c r="BO174" s="38">
        <f t="shared" si="20"/>
        <v>0</v>
      </c>
      <c r="BP174" s="38">
        <f t="shared" si="20"/>
        <v>0</v>
      </c>
      <c r="BQ174" s="38">
        <f t="shared" si="20"/>
        <v>-400</v>
      </c>
      <c r="BR174" s="38">
        <f t="shared" si="20"/>
        <v>-36</v>
      </c>
      <c r="BS174" s="38">
        <f t="shared" si="20"/>
        <v>0</v>
      </c>
      <c r="BT174" s="38">
        <f t="shared" si="20"/>
        <v>-25</v>
      </c>
      <c r="BU174" s="38">
        <f t="shared" si="20"/>
        <v>-1084</v>
      </c>
      <c r="BV174" s="38">
        <f t="shared" si="20"/>
        <v>0</v>
      </c>
      <c r="BW174" s="38">
        <f>SUM(BW8:BW173)</f>
        <v>0</v>
      </c>
      <c r="BX174" s="38">
        <f t="shared" ref="BX174:CD174" si="21">SUM(BX8:BX173)</f>
        <v>0</v>
      </c>
      <c r="BY174" s="38">
        <f t="shared" si="21"/>
        <v>-128.59</v>
      </c>
      <c r="BZ174" s="38">
        <f>SUM(BZ7:BZ173)</f>
        <v>-100</v>
      </c>
      <c r="CA174" s="38">
        <f t="shared" si="21"/>
        <v>-3600</v>
      </c>
      <c r="CB174" s="38">
        <f t="shared" si="21"/>
        <v>-50</v>
      </c>
      <c r="CC174" s="38">
        <f t="shared" si="21"/>
        <v>-5480</v>
      </c>
      <c r="CD174" s="38">
        <f t="shared" si="21"/>
        <v>67165</v>
      </c>
      <c r="CE174" s="311">
        <f>SUM(CE7:CE173)</f>
        <v>-58566</v>
      </c>
    </row>
    <row r="175" spans="1:83" x14ac:dyDescent="0.2">
      <c r="G175" s="32" t="s">
        <v>31</v>
      </c>
      <c r="H175" s="32" t="s">
        <v>31</v>
      </c>
      <c r="I175" s="32"/>
      <c r="V175" s="32"/>
      <c r="Y175" s="32"/>
      <c r="Z175" s="32"/>
      <c r="AA175" s="32" t="s">
        <v>31</v>
      </c>
      <c r="AB175" s="68"/>
      <c r="AC175" s="68"/>
      <c r="AD175" s="68"/>
    </row>
    <row r="176" spans="1:83" x14ac:dyDescent="0.2">
      <c r="G176" s="32" t="s">
        <v>110</v>
      </c>
      <c r="H176" s="32">
        <f>G174</f>
        <v>69331.500000000015</v>
      </c>
      <c r="I176" s="32"/>
      <c r="N176" s="3" t="s">
        <v>109</v>
      </c>
      <c r="Q176" s="260" t="s">
        <v>109</v>
      </c>
      <c r="V176" s="32"/>
      <c r="Y176" s="32"/>
      <c r="Z176" s="32"/>
      <c r="AA176" s="32"/>
      <c r="AB176" s="68"/>
      <c r="AC176" s="68"/>
      <c r="AD176" s="68"/>
    </row>
    <row r="177" spans="2:36" x14ac:dyDescent="0.2">
      <c r="G177" s="32" t="s">
        <v>111</v>
      </c>
      <c r="H177" s="32">
        <f>H174</f>
        <v>98344.990000000049</v>
      </c>
      <c r="I177" s="32"/>
      <c r="V177" s="32"/>
      <c r="Y177" s="32"/>
      <c r="Z177" s="32"/>
      <c r="AA177" s="32"/>
      <c r="AB177" s="68"/>
      <c r="AC177" s="68"/>
      <c r="AD177" s="68"/>
    </row>
    <row r="178" spans="2:36" x14ac:dyDescent="0.2">
      <c r="G178" s="32" t="s">
        <v>112</v>
      </c>
      <c r="H178" s="32">
        <f>H176-H177</f>
        <v>-29013.490000000034</v>
      </c>
      <c r="I178" s="32"/>
      <c r="V178" s="32"/>
      <c r="Y178" s="32"/>
      <c r="Z178" s="32"/>
      <c r="AA178" s="32"/>
      <c r="AB178" s="68"/>
      <c r="AC178" s="68"/>
      <c r="AD178" s="68"/>
      <c r="AI178" s="33" t="s">
        <v>31</v>
      </c>
      <c r="AJ178" s="33"/>
    </row>
    <row r="179" spans="2:36" x14ac:dyDescent="0.2">
      <c r="G179" s="32"/>
      <c r="H179" s="32" t="s">
        <v>31</v>
      </c>
      <c r="I179" s="32"/>
      <c r="V179" s="32"/>
      <c r="Y179" s="32"/>
      <c r="Z179" s="32"/>
      <c r="AA179" s="32"/>
      <c r="AB179" s="68"/>
      <c r="AC179" s="68"/>
      <c r="AD179" s="68"/>
      <c r="AI179" s="33" t="s">
        <v>31</v>
      </c>
      <c r="AJ179" s="33"/>
    </row>
    <row r="180" spans="2:36" x14ac:dyDescent="0.2">
      <c r="G180" s="32" t="s">
        <v>140</v>
      </c>
      <c r="H180" s="32">
        <f>W174</f>
        <v>-29013.489999999994</v>
      </c>
      <c r="I180" s="32"/>
      <c r="V180" s="32"/>
      <c r="Y180" s="32"/>
      <c r="Z180" s="32"/>
      <c r="AA180" s="32"/>
      <c r="AB180" s="68"/>
      <c r="AC180" s="68"/>
      <c r="AD180" s="68"/>
      <c r="AI180" s="33" t="s">
        <v>31</v>
      </c>
      <c r="AJ180" s="33" t="s">
        <v>31</v>
      </c>
    </row>
    <row r="181" spans="2:36" x14ac:dyDescent="0.2">
      <c r="G181" s="32"/>
      <c r="H181" s="32"/>
      <c r="I181" s="32"/>
      <c r="V181" s="32"/>
      <c r="Y181" s="32"/>
      <c r="Z181" s="32"/>
      <c r="AA181" s="32"/>
      <c r="AB181" s="68"/>
      <c r="AC181" s="68"/>
      <c r="AD181" s="68"/>
    </row>
    <row r="182" spans="2:36" x14ac:dyDescent="0.2">
      <c r="G182" s="32" t="s">
        <v>113</v>
      </c>
      <c r="H182" s="240">
        <f>H180-H178</f>
        <v>4.0017766878008842E-11</v>
      </c>
      <c r="I182" s="252"/>
      <c r="J182" s="252"/>
      <c r="V182" s="32"/>
      <c r="Y182" s="32"/>
      <c r="Z182" s="32"/>
      <c r="AA182" s="32"/>
      <c r="AB182" s="68"/>
      <c r="AC182" s="68"/>
      <c r="AD182" s="68"/>
    </row>
    <row r="183" spans="2:36" x14ac:dyDescent="0.2">
      <c r="G183" s="32"/>
      <c r="H183" s="32"/>
      <c r="I183" s="32"/>
      <c r="V183" s="32"/>
      <c r="Y183" s="32"/>
      <c r="Z183" s="32"/>
      <c r="AA183" s="32"/>
      <c r="AB183" s="68"/>
      <c r="AC183" s="68"/>
      <c r="AD183" s="68"/>
    </row>
    <row r="184" spans="2:36" x14ac:dyDescent="0.2">
      <c r="V184" s="32"/>
      <c r="Y184" s="32"/>
      <c r="Z184" s="32"/>
      <c r="AA184" s="32"/>
      <c r="AB184" s="68"/>
      <c r="AC184" s="68"/>
      <c r="AD184" s="68"/>
    </row>
    <row r="185" spans="2:36" x14ac:dyDescent="0.2">
      <c r="V185" s="32"/>
      <c r="Y185" s="32"/>
      <c r="Z185" s="32"/>
      <c r="AA185" s="32"/>
      <c r="AB185" s="68"/>
      <c r="AC185" s="68"/>
      <c r="AD185" s="68"/>
    </row>
    <row r="186" spans="2:36" x14ac:dyDescent="0.2">
      <c r="B186" s="20"/>
      <c r="C186" s="20"/>
      <c r="V186" s="32"/>
      <c r="Y186" s="32"/>
      <c r="Z186" s="32"/>
      <c r="AA186" s="32"/>
      <c r="AB186" s="68"/>
      <c r="AC186" s="68"/>
      <c r="AD186" s="68"/>
    </row>
    <row r="187" spans="2:36" x14ac:dyDescent="0.2">
      <c r="G187" t="s">
        <v>114</v>
      </c>
      <c r="H187" s="32">
        <f>V8</f>
        <v>97104.24</v>
      </c>
      <c r="V187" s="32"/>
      <c r="Y187" s="32"/>
      <c r="Z187" s="32"/>
      <c r="AA187" s="32"/>
      <c r="AB187" s="68"/>
      <c r="AC187" s="68"/>
      <c r="AD187" s="68"/>
    </row>
    <row r="188" spans="2:36" x14ac:dyDescent="0.2">
      <c r="G188" t="s">
        <v>115</v>
      </c>
      <c r="H188" s="32">
        <f>H176</f>
        <v>69331.500000000015</v>
      </c>
      <c r="V188" s="32"/>
      <c r="Y188" s="32"/>
      <c r="Z188" s="32"/>
      <c r="AA188" s="32"/>
      <c r="AB188" s="68"/>
      <c r="AC188" s="68"/>
      <c r="AD188" s="68"/>
    </row>
    <row r="189" spans="2:36" x14ac:dyDescent="0.2">
      <c r="G189" t="s">
        <v>116</v>
      </c>
      <c r="H189" s="32">
        <f>H177</f>
        <v>98344.990000000049</v>
      </c>
      <c r="V189" s="32"/>
      <c r="Y189" s="32"/>
      <c r="Z189" s="32"/>
      <c r="AA189" s="32"/>
      <c r="AB189" s="68"/>
      <c r="AC189" s="68"/>
      <c r="AD189" s="68"/>
    </row>
    <row r="190" spans="2:36" x14ac:dyDescent="0.2">
      <c r="G190" t="s">
        <v>117</v>
      </c>
      <c r="H190" s="63">
        <f>H187+H188-H189</f>
        <v>68090.749999999971</v>
      </c>
      <c r="V190" s="32"/>
      <c r="Y190" s="32"/>
      <c r="Z190" s="32"/>
      <c r="AA190" s="32"/>
      <c r="AB190" s="68"/>
      <c r="AC190" s="68"/>
      <c r="AD190" s="68"/>
    </row>
    <row r="191" spans="2:36" x14ac:dyDescent="0.2">
      <c r="V191" s="32"/>
      <c r="Y191" s="32"/>
      <c r="Z191" s="32"/>
      <c r="AA191" s="32"/>
      <c r="AB191" s="68"/>
      <c r="AC191" s="68"/>
      <c r="AD191" s="68"/>
    </row>
    <row r="192" spans="2:36" x14ac:dyDescent="0.2">
      <c r="V192" s="32"/>
      <c r="Y192" s="32"/>
      <c r="Z192" s="32"/>
      <c r="AA192" s="32"/>
      <c r="AB192" s="68"/>
      <c r="AC192" s="68"/>
      <c r="AD192" s="68"/>
    </row>
    <row r="195" spans="4:11" x14ac:dyDescent="0.2">
      <c r="D195" s="40"/>
    </row>
    <row r="196" spans="4:11" x14ac:dyDescent="0.2">
      <c r="J196" s="230"/>
    </row>
    <row r="197" spans="4:11" x14ac:dyDescent="0.2">
      <c r="J197" s="224"/>
      <c r="K197" s="399"/>
    </row>
    <row r="198" spans="4:11" x14ac:dyDescent="0.2">
      <c r="J198" s="224"/>
    </row>
    <row r="201" spans="4:11" x14ac:dyDescent="0.2">
      <c r="J201" s="227"/>
    </row>
    <row r="202" spans="4:11" x14ac:dyDescent="0.2">
      <c r="G202" t="s">
        <v>31</v>
      </c>
      <c r="J202" s="224"/>
    </row>
    <row r="203" spans="4:11" x14ac:dyDescent="0.2">
      <c r="I203" t="s">
        <v>31</v>
      </c>
      <c r="J203" s="227"/>
    </row>
    <row r="204" spans="4:11" x14ac:dyDescent="0.2">
      <c r="J204" s="227"/>
    </row>
    <row r="206" spans="4:11" x14ac:dyDescent="0.2">
      <c r="J206" s="227"/>
    </row>
    <row r="210" spans="10:10" x14ac:dyDescent="0.2">
      <c r="J210" s="227"/>
    </row>
  </sheetData>
  <phoneticPr fontId="5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21"/>
  <sheetViews>
    <sheetView topLeftCell="A70" workbookViewId="0">
      <selection activeCell="J96" sqref="J96"/>
    </sheetView>
  </sheetViews>
  <sheetFormatPr defaultColWidth="11.5703125" defaultRowHeight="12.75" x14ac:dyDescent="0.2"/>
  <cols>
    <col min="1" max="1" width="53" customWidth="1"/>
    <col min="2" max="2" width="12.28515625" style="29" hidden="1" customWidth="1"/>
    <col min="3" max="3" width="11.5703125" style="41" hidden="1" customWidth="1"/>
    <col min="4" max="4" width="15.7109375" style="29" hidden="1" customWidth="1"/>
    <col min="5" max="5" width="17.7109375" style="112" customWidth="1"/>
    <col min="6" max="6" width="14.85546875" style="41" customWidth="1"/>
    <col min="7" max="7" width="11.5703125" style="26" customWidth="1"/>
    <col min="8" max="8" width="14.28515625" style="26" customWidth="1"/>
    <col min="9" max="9" width="15.7109375" style="26" customWidth="1"/>
    <col min="10" max="10" width="44.7109375" style="42" customWidth="1"/>
    <col min="11" max="11" width="40.85546875" customWidth="1"/>
  </cols>
  <sheetData>
    <row r="2" spans="1:13" x14ac:dyDescent="0.2">
      <c r="A2" s="20" t="s">
        <v>173</v>
      </c>
      <c r="F2" s="41" t="s">
        <v>31</v>
      </c>
    </row>
    <row r="3" spans="1:13" s="28" customFormat="1" ht="11.25" x14ac:dyDescent="0.2">
      <c r="A3" s="44" t="s">
        <v>38</v>
      </c>
      <c r="C3" s="46" t="s">
        <v>32</v>
      </c>
      <c r="D3" s="45" t="s">
        <v>34</v>
      </c>
      <c r="E3" s="46" t="s">
        <v>161</v>
      </c>
      <c r="F3" s="45" t="s">
        <v>33</v>
      </c>
      <c r="G3" s="122" t="s">
        <v>54</v>
      </c>
      <c r="H3" s="122" t="s">
        <v>107</v>
      </c>
      <c r="I3" s="122" t="s">
        <v>171</v>
      </c>
      <c r="J3" s="148" t="s">
        <v>162</v>
      </c>
      <c r="K3" s="100" t="s">
        <v>31</v>
      </c>
    </row>
    <row r="4" spans="1:13" s="28" customFormat="1" ht="11.25" x14ac:dyDescent="0.2">
      <c r="A4" s="47"/>
      <c r="C4" s="46" t="s">
        <v>36</v>
      </c>
      <c r="D4" s="45" t="s">
        <v>36</v>
      </c>
      <c r="E4" s="49"/>
      <c r="F4" s="45" t="s">
        <v>35</v>
      </c>
      <c r="G4" s="122" t="s">
        <v>55</v>
      </c>
      <c r="H4" s="122" t="s">
        <v>108</v>
      </c>
      <c r="I4" s="123"/>
      <c r="J4" s="149"/>
    </row>
    <row r="5" spans="1:13" s="28" customFormat="1" ht="11.25" x14ac:dyDescent="0.2">
      <c r="A5" s="101" t="str">
        <f>Detail!AE4</f>
        <v>Direct Employee costs (inc PAYE)</v>
      </c>
      <c r="B5" s="28" t="s">
        <v>70</v>
      </c>
      <c r="C5" s="49" t="e">
        <f>#REF!</f>
        <v>#REF!</v>
      </c>
      <c r="D5" s="48">
        <v>4800</v>
      </c>
      <c r="E5" s="158">
        <f>Detail!AE6</f>
        <v>13260</v>
      </c>
      <c r="F5" s="159">
        <f>-Detail!AE174</f>
        <v>12361.9</v>
      </c>
      <c r="G5" s="160">
        <f>E5</f>
        <v>13260</v>
      </c>
      <c r="H5" s="207">
        <f>F5/E5</f>
        <v>0.93226998491704371</v>
      </c>
      <c r="I5" s="161" t="s">
        <v>31</v>
      </c>
      <c r="J5" s="149" t="s">
        <v>31</v>
      </c>
      <c r="K5" s="28" t="s">
        <v>31</v>
      </c>
    </row>
    <row r="6" spans="1:13" s="28" customFormat="1" ht="11.25" x14ac:dyDescent="0.2">
      <c r="A6" s="101" t="str">
        <f>Detail!AF4</f>
        <v>Clerks Annual Allowance for home office paid gross</v>
      </c>
      <c r="B6" s="28" t="s">
        <v>71</v>
      </c>
      <c r="C6" s="49" t="e">
        <f>#REF!</f>
        <v>#REF!</v>
      </c>
      <c r="D6" s="48">
        <v>1440</v>
      </c>
      <c r="E6" s="158">
        <f>Detail!AF6</f>
        <v>400</v>
      </c>
      <c r="F6" s="159">
        <f>-Detail!AF174</f>
        <v>400</v>
      </c>
      <c r="G6" s="160">
        <f t="shared" ref="G6:G23" si="0">E6</f>
        <v>400</v>
      </c>
      <c r="H6" s="207">
        <f t="shared" ref="H6:H24" si="1">F6/E6</f>
        <v>1</v>
      </c>
      <c r="I6" s="161" t="s">
        <v>31</v>
      </c>
      <c r="J6" s="149" t="s">
        <v>31</v>
      </c>
      <c r="K6" s="28" t="s">
        <v>31</v>
      </c>
    </row>
    <row r="7" spans="1:13" s="28" customFormat="1" ht="11.25" x14ac:dyDescent="0.2">
      <c r="A7" s="101" t="s">
        <v>121</v>
      </c>
      <c r="C7" s="49"/>
      <c r="D7" s="48"/>
      <c r="E7" s="158">
        <f>Detail!AG6</f>
        <v>0</v>
      </c>
      <c r="F7" s="159">
        <f>-Detail!AG174</f>
        <v>0</v>
      </c>
      <c r="G7" s="160">
        <f t="shared" si="0"/>
        <v>0</v>
      </c>
      <c r="H7" s="207" t="e">
        <f t="shared" si="1"/>
        <v>#DIV/0!</v>
      </c>
      <c r="I7" s="161"/>
      <c r="J7" s="149"/>
    </row>
    <row r="8" spans="1:13" s="28" customFormat="1" ht="11.25" x14ac:dyDescent="0.2">
      <c r="A8" s="101" t="str">
        <f>Detail!AH4</f>
        <v>Payments to Chairman and Members (aka allowances)</v>
      </c>
      <c r="B8" s="28" t="s">
        <v>72</v>
      </c>
      <c r="C8" s="49" t="e">
        <f>#REF!</f>
        <v>#REF!</v>
      </c>
      <c r="D8" s="48">
        <v>400</v>
      </c>
      <c r="E8" s="158">
        <f>Detail!AH6</f>
        <v>0</v>
      </c>
      <c r="F8" s="159">
        <f>-Detail!AH174</f>
        <v>0</v>
      </c>
      <c r="G8" s="160">
        <f t="shared" si="0"/>
        <v>0</v>
      </c>
      <c r="H8" s="207" t="e">
        <f t="shared" si="1"/>
        <v>#DIV/0!</v>
      </c>
      <c r="I8" s="161" t="s">
        <v>31</v>
      </c>
      <c r="J8" s="149" t="s">
        <v>31</v>
      </c>
    </row>
    <row r="9" spans="1:13" s="28" customFormat="1" ht="11.25" x14ac:dyDescent="0.2">
      <c r="A9" s="101" t="str">
        <f>Detail!AI4</f>
        <v>Civic Expenses &amp; Regalia &amp; Minute Clerk</v>
      </c>
      <c r="B9" s="28" t="s">
        <v>73</v>
      </c>
      <c r="C9" s="49" t="e">
        <f>#REF!</f>
        <v>#REF!</v>
      </c>
      <c r="D9" s="48">
        <v>50</v>
      </c>
      <c r="E9" s="162">
        <f>Detail!AI6</f>
        <v>100</v>
      </c>
      <c r="F9" s="159">
        <f>-Detail!AI174</f>
        <v>0</v>
      </c>
      <c r="G9" s="160">
        <f t="shared" si="0"/>
        <v>100</v>
      </c>
      <c r="H9" s="207">
        <f t="shared" si="1"/>
        <v>0</v>
      </c>
      <c r="I9" s="163" t="s">
        <v>31</v>
      </c>
      <c r="J9" s="149" t="s">
        <v>31</v>
      </c>
      <c r="K9" s="28" t="s">
        <v>31</v>
      </c>
    </row>
    <row r="10" spans="1:13" s="28" customFormat="1" ht="11.25" customHeight="1" x14ac:dyDescent="0.2">
      <c r="A10" s="101" t="str">
        <f>Detail!AJ4</f>
        <v>Internal &amp; External Auditors Fees</v>
      </c>
      <c r="B10" s="28" t="s">
        <v>74</v>
      </c>
      <c r="C10" s="49" t="e">
        <f>#REF!</f>
        <v>#REF!</v>
      </c>
      <c r="D10" s="48">
        <v>1060</v>
      </c>
      <c r="E10" s="162">
        <f>Detail!AJ6</f>
        <v>420</v>
      </c>
      <c r="F10" s="159">
        <f>-Detail!AJ174</f>
        <v>400</v>
      </c>
      <c r="G10" s="160">
        <f t="shared" si="0"/>
        <v>420</v>
      </c>
      <c r="H10" s="207">
        <f t="shared" si="1"/>
        <v>0.95238095238095233</v>
      </c>
      <c r="I10" s="161" t="s">
        <v>31</v>
      </c>
      <c r="J10" s="149" t="s">
        <v>31</v>
      </c>
      <c r="K10" s="28" t="s">
        <v>31</v>
      </c>
      <c r="M10" s="28" t="s">
        <v>60</v>
      </c>
    </row>
    <row r="11" spans="1:13" s="28" customFormat="1" ht="11.25" x14ac:dyDescent="0.2">
      <c r="A11" s="101" t="str">
        <f>Detail!AK4</f>
        <v>Bank Charges</v>
      </c>
      <c r="B11" s="28" t="s">
        <v>75</v>
      </c>
      <c r="C11" s="49" t="e">
        <f>#REF!</f>
        <v>#REF!</v>
      </c>
      <c r="D11" s="48">
        <v>37.409999999999997</v>
      </c>
      <c r="E11" s="162">
        <f>Detail!AK6</f>
        <v>0</v>
      </c>
      <c r="F11" s="159">
        <f>-Detail!AK174</f>
        <v>0</v>
      </c>
      <c r="G11" s="160">
        <f>E11</f>
        <v>0</v>
      </c>
      <c r="H11" s="207" t="e">
        <f>F11/E11</f>
        <v>#DIV/0!</v>
      </c>
      <c r="I11" s="163" t="s">
        <v>31</v>
      </c>
      <c r="J11" s="149" t="s">
        <v>31</v>
      </c>
    </row>
    <row r="12" spans="1:13" s="28" customFormat="1" ht="11.25" x14ac:dyDescent="0.2">
      <c r="A12" s="101" t="str">
        <f>Detail!AL4</f>
        <v>PC Insurance</v>
      </c>
      <c r="B12" s="28" t="s">
        <v>76</v>
      </c>
      <c r="C12" s="49" t="e">
        <f>#REF!</f>
        <v>#REF!</v>
      </c>
      <c r="D12" s="48">
        <v>410</v>
      </c>
      <c r="E12" s="162">
        <f>Detail!AL6</f>
        <v>1210</v>
      </c>
      <c r="F12" s="159">
        <f>-Detail!AL174</f>
        <v>704.9</v>
      </c>
      <c r="G12" s="160">
        <f t="shared" si="0"/>
        <v>1210</v>
      </c>
      <c r="H12" s="207">
        <f t="shared" si="1"/>
        <v>0.58256198347107435</v>
      </c>
      <c r="I12" s="161" t="s">
        <v>31</v>
      </c>
      <c r="J12" s="149" t="s">
        <v>31</v>
      </c>
    </row>
    <row r="13" spans="1:13" s="28" customFormat="1" ht="11.25" x14ac:dyDescent="0.2">
      <c r="A13" s="101" t="str">
        <f>Detail!AM4</f>
        <v>Clerks Expenses - post, print &amp; stationery</v>
      </c>
      <c r="B13" s="28" t="s">
        <v>78</v>
      </c>
      <c r="C13" s="49" t="e">
        <f>#REF!</f>
        <v>#REF!</v>
      </c>
      <c r="D13" s="48">
        <v>0</v>
      </c>
      <c r="E13" s="162">
        <f>Detail!AM6</f>
        <v>200</v>
      </c>
      <c r="F13" s="159">
        <f>-Detail!AM174</f>
        <v>242.67</v>
      </c>
      <c r="G13" s="160">
        <f>E13</f>
        <v>200</v>
      </c>
      <c r="H13" s="207">
        <f>F13/E13</f>
        <v>1.2133499999999999</v>
      </c>
      <c r="I13" s="161" t="s">
        <v>31</v>
      </c>
      <c r="J13" s="149" t="s">
        <v>31</v>
      </c>
    </row>
    <row r="14" spans="1:13" s="59" customFormat="1" ht="11.25" x14ac:dyDescent="0.2">
      <c r="A14" s="101" t="s">
        <v>146</v>
      </c>
      <c r="C14" s="102"/>
      <c r="D14" s="103"/>
      <c r="E14" s="158">
        <f>Detail!AN6</f>
        <v>400</v>
      </c>
      <c r="F14" s="159">
        <f>-Detail!AN174</f>
        <v>403.28999999999996</v>
      </c>
      <c r="G14" s="159">
        <f>E14</f>
        <v>400</v>
      </c>
      <c r="H14" s="273">
        <f>F14/E14</f>
        <v>1.0082249999999999</v>
      </c>
      <c r="I14" s="163"/>
      <c r="J14" s="150"/>
    </row>
    <row r="15" spans="1:13" s="28" customFormat="1" ht="11.25" x14ac:dyDescent="0.2">
      <c r="A15" s="101" t="str">
        <f>Detail!AO4</f>
        <v>Telephone, Fax,Computer &amp; Broadband &amp; software</v>
      </c>
      <c r="B15" s="28" t="s">
        <v>79</v>
      </c>
      <c r="C15" s="49" t="e">
        <f>#REF!</f>
        <v>#REF!</v>
      </c>
      <c r="D15" s="48">
        <v>672.05</v>
      </c>
      <c r="E15" s="162">
        <f>Detail!AO6</f>
        <v>1000</v>
      </c>
      <c r="F15" s="159">
        <f>-Detail!AO174</f>
        <v>763.14</v>
      </c>
      <c r="G15" s="160">
        <f t="shared" si="0"/>
        <v>1000</v>
      </c>
      <c r="H15" s="207">
        <f t="shared" si="1"/>
        <v>0.76314000000000004</v>
      </c>
      <c r="I15" s="161" t="s">
        <v>31</v>
      </c>
      <c r="J15" s="149" t="s">
        <v>31</v>
      </c>
      <c r="K15" s="28" t="s">
        <v>31</v>
      </c>
    </row>
    <row r="16" spans="1:13" s="28" customFormat="1" ht="11.25" x14ac:dyDescent="0.2">
      <c r="A16" s="101" t="str">
        <f>Detail!AP4</f>
        <v>Hire of Meeting Rooms</v>
      </c>
      <c r="B16" s="28" t="s">
        <v>80</v>
      </c>
      <c r="C16" s="49" t="e">
        <f>#REF!</f>
        <v>#REF!</v>
      </c>
      <c r="D16" s="48">
        <v>110</v>
      </c>
      <c r="E16" s="162">
        <f>Detail!AP6</f>
        <v>400</v>
      </c>
      <c r="F16" s="159">
        <f>-Detail!AP174</f>
        <v>360</v>
      </c>
      <c r="G16" s="160">
        <f t="shared" si="0"/>
        <v>400</v>
      </c>
      <c r="H16" s="207">
        <f t="shared" si="1"/>
        <v>0.9</v>
      </c>
      <c r="I16" s="161" t="s">
        <v>31</v>
      </c>
      <c r="J16" s="149"/>
    </row>
    <row r="17" spans="1:11" s="28" customFormat="1" ht="11.25" x14ac:dyDescent="0.2">
      <c r="A17" s="101" t="s">
        <v>155</v>
      </c>
      <c r="C17" s="49"/>
      <c r="D17" s="48"/>
      <c r="E17" s="162">
        <f>Detail!AQ6</f>
        <v>60</v>
      </c>
      <c r="F17" s="159">
        <f>-Detail!AQ174</f>
        <v>120</v>
      </c>
      <c r="G17" s="160">
        <f>E17</f>
        <v>60</v>
      </c>
      <c r="H17" s="207">
        <f>F17/E17</f>
        <v>2</v>
      </c>
      <c r="I17" s="161"/>
      <c r="J17" s="149"/>
    </row>
    <row r="18" spans="1:11" s="28" customFormat="1" ht="11.25" x14ac:dyDescent="0.2">
      <c r="A18" s="101" t="str">
        <f>Detail!AR4</f>
        <v>Newsletter &amp; PR (global parish news)</v>
      </c>
      <c r="B18" s="28" t="s">
        <v>81</v>
      </c>
      <c r="C18" s="49" t="e">
        <f>#REF!</f>
        <v>#REF!</v>
      </c>
      <c r="D18" s="48">
        <v>600</v>
      </c>
      <c r="E18" s="162">
        <f>Detail!AR6</f>
        <v>1300</v>
      </c>
      <c r="F18" s="159">
        <f>-Detail!AR174</f>
        <v>1300</v>
      </c>
      <c r="G18" s="160">
        <f t="shared" si="0"/>
        <v>1300</v>
      </c>
      <c r="H18" s="207">
        <f t="shared" si="1"/>
        <v>1</v>
      </c>
      <c r="I18" s="161" t="s">
        <v>31</v>
      </c>
      <c r="J18" s="149"/>
    </row>
    <row r="19" spans="1:11" s="59" customFormat="1" ht="11.25" x14ac:dyDescent="0.2">
      <c r="A19" s="101" t="str">
        <f>Detail!AS4</f>
        <v>Office Equipment (Repairs and Renewals)</v>
      </c>
      <c r="B19" s="59" t="s">
        <v>82</v>
      </c>
      <c r="C19" s="102" t="e">
        <f>#REF!</f>
        <v>#REF!</v>
      </c>
      <c r="D19" s="103">
        <v>270</v>
      </c>
      <c r="E19" s="158">
        <f>Detail!AS6</f>
        <v>100</v>
      </c>
      <c r="F19" s="159">
        <f>-Detail!AS174</f>
        <v>0</v>
      </c>
      <c r="G19" s="159">
        <f t="shared" si="0"/>
        <v>100</v>
      </c>
      <c r="H19" s="273">
        <f t="shared" si="1"/>
        <v>0</v>
      </c>
      <c r="I19" s="163" t="s">
        <v>31</v>
      </c>
      <c r="J19" s="150" t="s">
        <v>31</v>
      </c>
    </row>
    <row r="20" spans="1:11" s="28" customFormat="1" ht="11.25" x14ac:dyDescent="0.2">
      <c r="A20" s="101" t="str">
        <f>Detail!AT4</f>
        <v>Member and Employee course and travel exps</v>
      </c>
      <c r="B20" s="28" t="s">
        <v>83</v>
      </c>
      <c r="C20" s="49" t="e">
        <f>#REF!</f>
        <v>#REF!</v>
      </c>
      <c r="D20" s="48">
        <v>450</v>
      </c>
      <c r="E20" s="162">
        <f>Detail!AT6</f>
        <v>100</v>
      </c>
      <c r="F20" s="159">
        <f>-Detail!AT174</f>
        <v>246.5</v>
      </c>
      <c r="G20" s="160">
        <f t="shared" si="0"/>
        <v>100</v>
      </c>
      <c r="H20" s="207">
        <f t="shared" si="1"/>
        <v>2.4649999999999999</v>
      </c>
      <c r="I20" s="163" t="s">
        <v>31</v>
      </c>
      <c r="J20" s="149" t="s">
        <v>31</v>
      </c>
      <c r="K20" s="28" t="s">
        <v>31</v>
      </c>
    </row>
    <row r="21" spans="1:11" s="28" customFormat="1" ht="11.25" x14ac:dyDescent="0.2">
      <c r="A21" s="101" t="str">
        <f>Detail!AU4</f>
        <v>Publications &amp; Books &amp; SLCC Membership</v>
      </c>
      <c r="B21" s="28" t="s">
        <v>84</v>
      </c>
      <c r="C21" s="49" t="e">
        <f>#REF!</f>
        <v>#REF!</v>
      </c>
      <c r="D21" s="48">
        <v>100</v>
      </c>
      <c r="E21" s="162">
        <f>Detail!AU6</f>
        <v>135</v>
      </c>
      <c r="F21" s="159">
        <f>-Detail!AU174</f>
        <v>149</v>
      </c>
      <c r="G21" s="160">
        <f t="shared" si="0"/>
        <v>135</v>
      </c>
      <c r="H21" s="207">
        <f t="shared" si="1"/>
        <v>1.1037037037037036</v>
      </c>
      <c r="I21" s="161" t="s">
        <v>31</v>
      </c>
      <c r="J21" s="149" t="s">
        <v>31</v>
      </c>
    </row>
    <row r="22" spans="1:11" s="28" customFormat="1" ht="11.25" x14ac:dyDescent="0.2">
      <c r="A22" s="211" t="str">
        <f>Detail!AV4</f>
        <v>Election  *** SR1</v>
      </c>
      <c r="B22" s="212" t="s">
        <v>85</v>
      </c>
      <c r="C22" s="213" t="e">
        <f>#REF!</f>
        <v>#REF!</v>
      </c>
      <c r="D22" s="214">
        <v>20</v>
      </c>
      <c r="E22" s="215">
        <f>Detail!AV6</f>
        <v>1500</v>
      </c>
      <c r="F22" s="216">
        <f>-Detail!AV174</f>
        <v>87.1</v>
      </c>
      <c r="G22" s="216">
        <f t="shared" si="0"/>
        <v>1500</v>
      </c>
      <c r="H22" s="217">
        <f t="shared" si="1"/>
        <v>5.8066666666666662E-2</v>
      </c>
      <c r="I22" s="163" t="s">
        <v>31</v>
      </c>
      <c r="J22" s="149"/>
      <c r="K22" s="28" t="s">
        <v>31</v>
      </c>
    </row>
    <row r="23" spans="1:11" s="28" customFormat="1" ht="11.25" x14ac:dyDescent="0.2">
      <c r="A23" s="345" t="str">
        <f>Detail!AW4</f>
        <v>Bank Interest Received</v>
      </c>
      <c r="B23" s="28" t="s">
        <v>86</v>
      </c>
      <c r="C23" s="118" t="e">
        <f>#REF!</f>
        <v>#REF!</v>
      </c>
      <c r="D23" s="346">
        <v>95</v>
      </c>
      <c r="E23" s="347">
        <f>Detail!AW6</f>
        <v>-110</v>
      </c>
      <c r="F23" s="348">
        <f>-Detail!AW174</f>
        <v>-125.17</v>
      </c>
      <c r="G23" s="349">
        <f t="shared" si="0"/>
        <v>-110</v>
      </c>
      <c r="H23" s="350">
        <f t="shared" si="1"/>
        <v>1.137909090909091</v>
      </c>
      <c r="I23" s="351" t="s">
        <v>31</v>
      </c>
      <c r="J23" s="136"/>
    </row>
    <row r="24" spans="1:11" s="28" customFormat="1" ht="11.25" x14ac:dyDescent="0.2">
      <c r="A24" s="355" t="s">
        <v>37</v>
      </c>
      <c r="B24" s="317"/>
      <c r="C24" s="356" t="e">
        <f>SUM(C5:C23)</f>
        <v>#REF!</v>
      </c>
      <c r="D24" s="357">
        <f>SUM(D5:D23)</f>
        <v>10514.46</v>
      </c>
      <c r="E24" s="356">
        <f>SUM(E5:E23)</f>
        <v>20475</v>
      </c>
      <c r="F24" s="357">
        <f>SUM(F5:F23)</f>
        <v>17413.329999999998</v>
      </c>
      <c r="G24" s="357">
        <f>SUM(G5:G23)</f>
        <v>20475</v>
      </c>
      <c r="H24" s="358">
        <f t="shared" si="1"/>
        <v>0.85046788766788761</v>
      </c>
      <c r="I24" s="357">
        <f>SUM(I5:I23)</f>
        <v>0</v>
      </c>
      <c r="J24" s="344"/>
    </row>
    <row r="25" spans="1:11" s="28" customFormat="1" ht="11.25" x14ac:dyDescent="0.2">
      <c r="A25" s="352"/>
      <c r="C25" s="353"/>
      <c r="D25" s="354"/>
      <c r="E25" s="146"/>
      <c r="F25" s="147"/>
      <c r="G25" s="111"/>
      <c r="H25" s="111"/>
      <c r="I25" s="111"/>
      <c r="J25" s="136"/>
    </row>
    <row r="26" spans="1:11" s="28" customFormat="1" ht="11.25" x14ac:dyDescent="0.2">
      <c r="A26" s="44" t="s">
        <v>40</v>
      </c>
      <c r="C26" s="46" t="s">
        <v>32</v>
      </c>
      <c r="D26" s="45" t="s">
        <v>34</v>
      </c>
      <c r="E26" s="46" t="s">
        <v>161</v>
      </c>
      <c r="F26" s="45" t="s">
        <v>33</v>
      </c>
      <c r="G26" s="122" t="s">
        <v>54</v>
      </c>
      <c r="H26" s="122" t="s">
        <v>107</v>
      </c>
      <c r="I26" s="122" t="s">
        <v>171</v>
      </c>
      <c r="J26" s="136"/>
    </row>
    <row r="27" spans="1:11" s="28" customFormat="1" ht="11.25" x14ac:dyDescent="0.2">
      <c r="A27" s="47"/>
      <c r="C27" s="46" t="s">
        <v>36</v>
      </c>
      <c r="D27" s="45" t="s">
        <v>36</v>
      </c>
      <c r="E27" s="49"/>
      <c r="F27" s="45" t="s">
        <v>35</v>
      </c>
      <c r="G27" s="122" t="s">
        <v>55</v>
      </c>
      <c r="H27" s="122" t="s">
        <v>108</v>
      </c>
      <c r="I27" s="123"/>
      <c r="J27" s="136"/>
    </row>
    <row r="28" spans="1:11" s="28" customFormat="1" x14ac:dyDescent="0.2">
      <c r="A28" s="47" t="str">
        <f>Detail!AX4</f>
        <v>Contracted Grass Cutting througout parish</v>
      </c>
      <c r="B28" s="28" t="s">
        <v>87</v>
      </c>
      <c r="C28" s="49" t="e">
        <f>#REF!</f>
        <v>#REF!</v>
      </c>
      <c r="D28" s="48">
        <v>738</v>
      </c>
      <c r="E28" s="162">
        <f>Detail!AX6</f>
        <v>1100</v>
      </c>
      <c r="F28" s="159">
        <f>-Detail!AX174</f>
        <v>1051</v>
      </c>
      <c r="G28" s="161">
        <f>E28</f>
        <v>1100</v>
      </c>
      <c r="H28" s="207">
        <f t="shared" ref="H28:H42" si="2">F28/E28</f>
        <v>0.95545454545454545</v>
      </c>
      <c r="I28" s="161" t="s">
        <v>31</v>
      </c>
      <c r="J28" s="42"/>
    </row>
    <row r="29" spans="1:11" s="28" customFormat="1" ht="11.25" x14ac:dyDescent="0.2">
      <c r="A29" s="47" t="str">
        <f>Detail!AY4</f>
        <v>Coronation Gardens Maintenance</v>
      </c>
      <c r="B29" s="28" t="s">
        <v>88</v>
      </c>
      <c r="C29" s="49" t="e">
        <f>#REF!</f>
        <v>#REF!</v>
      </c>
      <c r="D29" s="48" t="e">
        <f>#REF!</f>
        <v>#REF!</v>
      </c>
      <c r="E29" s="162">
        <f>Detail!AY6</f>
        <v>495</v>
      </c>
      <c r="F29" s="159">
        <f>-Detail!AY174</f>
        <v>565.08000000000015</v>
      </c>
      <c r="G29" s="161">
        <f t="shared" ref="G29:G40" si="3">E29</f>
        <v>495</v>
      </c>
      <c r="H29" s="207">
        <f t="shared" si="2"/>
        <v>1.1415757575757579</v>
      </c>
      <c r="I29" s="163" t="s">
        <v>31</v>
      </c>
      <c r="J29" s="136" t="s">
        <v>31</v>
      </c>
      <c r="K29" s="28" t="s">
        <v>31</v>
      </c>
    </row>
    <row r="30" spans="1:11" s="28" customFormat="1" ht="11.25" x14ac:dyDescent="0.2">
      <c r="A30" s="47" t="str">
        <f>Detail!AZ4</f>
        <v>Bus shelter &amp; youth shelter clearance</v>
      </c>
      <c r="B30" s="28" t="s">
        <v>89</v>
      </c>
      <c r="C30" s="49" t="e">
        <f>#REF!</f>
        <v>#REF!</v>
      </c>
      <c r="D30" s="48" t="e">
        <f>#REF!</f>
        <v>#REF!</v>
      </c>
      <c r="E30" s="162">
        <f>Detail!AZ6</f>
        <v>1000</v>
      </c>
      <c r="F30" s="159">
        <f>-Detail!AZ174</f>
        <v>975.5999999999998</v>
      </c>
      <c r="G30" s="161">
        <f t="shared" si="3"/>
        <v>1000</v>
      </c>
      <c r="H30" s="207">
        <f t="shared" si="2"/>
        <v>0.9755999999999998</v>
      </c>
      <c r="I30" s="163" t="s">
        <v>31</v>
      </c>
      <c r="J30" s="136" t="s">
        <v>31</v>
      </c>
      <c r="K30" s="28" t="s">
        <v>31</v>
      </c>
    </row>
    <row r="31" spans="1:11" s="28" customFormat="1" ht="11.25" x14ac:dyDescent="0.2">
      <c r="A31" s="47" t="str">
        <f>Detail!BA4</f>
        <v>Tree Planting &amp; Surgery</v>
      </c>
      <c r="B31" s="28" t="s">
        <v>90</v>
      </c>
      <c r="C31" s="49" t="e">
        <f>#REF!</f>
        <v>#REF!</v>
      </c>
      <c r="D31" s="48">
        <v>715.6</v>
      </c>
      <c r="E31" s="162">
        <f>Detail!BA6</f>
        <v>1020</v>
      </c>
      <c r="F31" s="159">
        <f>-Detail!BA174</f>
        <v>600</v>
      </c>
      <c r="G31" s="161">
        <f t="shared" si="3"/>
        <v>1020</v>
      </c>
      <c r="H31" s="207">
        <f t="shared" si="2"/>
        <v>0.58823529411764708</v>
      </c>
      <c r="I31" s="163" t="s">
        <v>31</v>
      </c>
      <c r="J31" s="136"/>
    </row>
    <row r="32" spans="1:11" s="28" customFormat="1" ht="11.25" x14ac:dyDescent="0.2">
      <c r="A32" s="47" t="str">
        <f>Detail!BB4</f>
        <v>St Andrews Churchyard Grass Cutting</v>
      </c>
      <c r="B32" s="28" t="s">
        <v>91</v>
      </c>
      <c r="C32" s="49" t="e">
        <f>#REF!</f>
        <v>#REF!</v>
      </c>
      <c r="D32" s="48" t="e">
        <f>#REF!</f>
        <v>#REF!</v>
      </c>
      <c r="E32" s="158">
        <f>Detail!BB6</f>
        <v>1077</v>
      </c>
      <c r="F32" s="159">
        <f>-Detail!BB174</f>
        <v>1036.2</v>
      </c>
      <c r="G32" s="163">
        <f t="shared" si="3"/>
        <v>1077</v>
      </c>
      <c r="H32" s="207">
        <f t="shared" si="2"/>
        <v>0.9621169916434541</v>
      </c>
      <c r="I32" s="163" t="s">
        <v>31</v>
      </c>
      <c r="J32" s="137" t="s">
        <v>31</v>
      </c>
    </row>
    <row r="33" spans="1:10" s="28" customFormat="1" ht="11.25" x14ac:dyDescent="0.2">
      <c r="A33" s="211" t="str">
        <f>Detail!BC4</f>
        <v>St Andrews Chrurchyard Maintenance ***SR13</v>
      </c>
      <c r="C33" s="49"/>
      <c r="D33" s="48"/>
      <c r="E33" s="215">
        <f>Detail!BC6</f>
        <v>4000</v>
      </c>
      <c r="F33" s="216">
        <f>-Detail!BC174</f>
        <v>226.07999999999998</v>
      </c>
      <c r="G33" s="220">
        <f>E33</f>
        <v>4000</v>
      </c>
      <c r="H33" s="217">
        <f>F33/E33</f>
        <v>5.6519999999999994E-2</v>
      </c>
      <c r="I33" s="163"/>
      <c r="J33" s="137"/>
    </row>
    <row r="34" spans="1:10" s="28" customFormat="1" ht="11.25" x14ac:dyDescent="0.2">
      <c r="A34" s="101" t="str">
        <f>Detail!BD4</f>
        <v>Claydown Way &amp; Crawley Close Weeding</v>
      </c>
      <c r="B34" s="28" t="s">
        <v>92</v>
      </c>
      <c r="C34" s="49" t="e">
        <f>#REF!</f>
        <v>#REF!</v>
      </c>
      <c r="D34" s="48">
        <v>550</v>
      </c>
      <c r="E34" s="158">
        <f>Detail!BD6</f>
        <v>1200</v>
      </c>
      <c r="F34" s="159">
        <f>-Detail!BD174</f>
        <v>1169.2</v>
      </c>
      <c r="G34" s="163">
        <f t="shared" si="3"/>
        <v>1200</v>
      </c>
      <c r="H34" s="207">
        <f t="shared" si="2"/>
        <v>0.97433333333333338</v>
      </c>
      <c r="I34" s="163" t="s">
        <v>31</v>
      </c>
      <c r="J34" s="137" t="s">
        <v>31</v>
      </c>
    </row>
    <row r="35" spans="1:10" s="28" customFormat="1" ht="11.25" customHeight="1" x14ac:dyDescent="0.2">
      <c r="A35" s="101" t="str">
        <f>Detail!BE4</f>
        <v>Street Furniture Repairs &amp; Renewals</v>
      </c>
      <c r="B35" s="28" t="s">
        <v>93</v>
      </c>
      <c r="C35" s="49">
        <v>0</v>
      </c>
      <c r="D35" s="48">
        <f>F35</f>
        <v>236.22</v>
      </c>
      <c r="E35" s="158">
        <f>Detail!BE6</f>
        <v>0</v>
      </c>
      <c r="F35" s="159">
        <f>-Detail!BE174</f>
        <v>236.22</v>
      </c>
      <c r="G35" s="163">
        <f t="shared" si="3"/>
        <v>0</v>
      </c>
      <c r="H35" s="207" t="e">
        <f t="shared" si="2"/>
        <v>#DIV/0!</v>
      </c>
      <c r="I35" s="163" t="s">
        <v>31</v>
      </c>
      <c r="J35" s="137" t="s">
        <v>31</v>
      </c>
    </row>
    <row r="36" spans="1:10" s="28" customFormat="1" ht="11.25" x14ac:dyDescent="0.2">
      <c r="A36" s="211" t="s">
        <v>126</v>
      </c>
      <c r="B36" s="212" t="s">
        <v>94</v>
      </c>
      <c r="C36" s="218" t="e">
        <f>#REF!</f>
        <v>#REF!</v>
      </c>
      <c r="D36" s="219" t="e">
        <f>#REF!</f>
        <v>#REF!</v>
      </c>
      <c r="E36" s="215">
        <f>Detail!BF6</f>
        <v>250</v>
      </c>
      <c r="F36" s="216">
        <f>-Detail!BF174</f>
        <v>0</v>
      </c>
      <c r="G36" s="220">
        <f t="shared" si="3"/>
        <v>250</v>
      </c>
      <c r="H36" s="217">
        <f t="shared" si="2"/>
        <v>0</v>
      </c>
      <c r="I36" s="163" t="s">
        <v>31</v>
      </c>
      <c r="J36" s="137"/>
    </row>
    <row r="37" spans="1:10" s="28" customFormat="1" ht="11.25" x14ac:dyDescent="0.2">
      <c r="A37" s="211" t="str">
        <f>Detail!BG4</f>
        <v>Street Furniture Repairs &amp; Renewals &amp; speed activated sign ***SR4</v>
      </c>
      <c r="B37" s="212" t="s">
        <v>95</v>
      </c>
      <c r="C37" s="218">
        <v>500</v>
      </c>
      <c r="D37" s="219">
        <v>1000</v>
      </c>
      <c r="E37" s="215">
        <f>Detail!BG6</f>
        <v>1000</v>
      </c>
      <c r="F37" s="216">
        <f>-Detail!BG174</f>
        <v>0</v>
      </c>
      <c r="G37" s="220">
        <f t="shared" si="3"/>
        <v>1000</v>
      </c>
      <c r="H37" s="217">
        <f t="shared" si="2"/>
        <v>0</v>
      </c>
      <c r="I37" s="163" t="s">
        <v>31</v>
      </c>
      <c r="J37" s="137"/>
    </row>
    <row r="38" spans="1:10" s="59" customFormat="1" ht="11.25" x14ac:dyDescent="0.2">
      <c r="A38" s="101" t="str">
        <f>Detail!BH4</f>
        <v>Rossway Garden Feature maintenance</v>
      </c>
      <c r="B38" s="59" t="s">
        <v>70</v>
      </c>
      <c r="C38" s="115"/>
      <c r="D38" s="116"/>
      <c r="E38" s="158">
        <f>Detail!BH6</f>
        <v>200</v>
      </c>
      <c r="F38" s="159">
        <f>-Detail!BH174</f>
        <v>219.11999999999998</v>
      </c>
      <c r="G38" s="163">
        <f t="shared" si="3"/>
        <v>200</v>
      </c>
      <c r="H38" s="207">
        <f t="shared" si="2"/>
        <v>1.0955999999999999</v>
      </c>
      <c r="I38" s="163" t="s">
        <v>31</v>
      </c>
      <c r="J38" s="137" t="s">
        <v>31</v>
      </c>
    </row>
    <row r="39" spans="1:10" s="59" customFormat="1" ht="11.25" x14ac:dyDescent="0.2">
      <c r="A39" s="101" t="str">
        <f>Detail!BI4</f>
        <v>Footpath and Hedge cutting Outside the 30mph Limits</v>
      </c>
      <c r="B39" s="59" t="s">
        <v>71</v>
      </c>
      <c r="C39" s="102"/>
      <c r="D39" s="103"/>
      <c r="E39" s="158">
        <f>Detail!BI6</f>
        <v>300</v>
      </c>
      <c r="F39" s="159">
        <f>-Detail!BI174</f>
        <v>248</v>
      </c>
      <c r="G39" s="163">
        <f t="shared" si="3"/>
        <v>300</v>
      </c>
      <c r="H39" s="207">
        <f t="shared" si="2"/>
        <v>0.82666666666666666</v>
      </c>
      <c r="I39" s="163" t="s">
        <v>31</v>
      </c>
      <c r="J39" s="137"/>
    </row>
    <row r="40" spans="1:10" s="59" customFormat="1" ht="11.25" x14ac:dyDescent="0.2">
      <c r="A40" s="345" t="str">
        <f>Detail!BJ4</f>
        <v>Extra plants and bulbs to enhance gardens</v>
      </c>
      <c r="B40" s="59" t="s">
        <v>72</v>
      </c>
      <c r="C40" s="359"/>
      <c r="D40" s="166"/>
      <c r="E40" s="360">
        <f>Detail!BJ6</f>
        <v>200</v>
      </c>
      <c r="F40" s="348">
        <f>-Detail!BJ174</f>
        <v>0</v>
      </c>
      <c r="G40" s="351">
        <f t="shared" si="3"/>
        <v>200</v>
      </c>
      <c r="H40" s="361">
        <f t="shared" si="2"/>
        <v>0</v>
      </c>
      <c r="I40" s="351" t="s">
        <v>31</v>
      </c>
      <c r="J40" s="137" t="s">
        <v>31</v>
      </c>
    </row>
    <row r="41" spans="1:10" s="59" customFormat="1" ht="11.25" x14ac:dyDescent="0.2">
      <c r="A41" s="383" t="s">
        <v>154</v>
      </c>
      <c r="C41" s="384"/>
      <c r="D41" s="385"/>
      <c r="E41" s="386">
        <f>Detail!BK6</f>
        <v>600</v>
      </c>
      <c r="F41" s="387">
        <f>-Detail!BK174</f>
        <v>215.48</v>
      </c>
      <c r="G41" s="388">
        <f>E41</f>
        <v>600</v>
      </c>
      <c r="H41" s="389">
        <f>F41/E41</f>
        <v>0.3591333333333333</v>
      </c>
      <c r="I41" s="388"/>
      <c r="J41" s="137"/>
    </row>
    <row r="42" spans="1:10" s="28" customFormat="1" ht="11.25" x14ac:dyDescent="0.2">
      <c r="A42" s="355" t="s">
        <v>37</v>
      </c>
      <c r="B42" s="317"/>
      <c r="C42" s="356" t="e">
        <f>SUM(C28:C37)</f>
        <v>#REF!</v>
      </c>
      <c r="D42" s="357" t="e">
        <f>SUM(D28:D37)</f>
        <v>#REF!</v>
      </c>
      <c r="E42" s="356">
        <f>SUM(E28:E41)</f>
        <v>12442</v>
      </c>
      <c r="F42" s="356">
        <f>SUM(F28:F41)</f>
        <v>6541.98</v>
      </c>
      <c r="G42" s="356">
        <f>SUM(G28:G41)</f>
        <v>12442</v>
      </c>
      <c r="H42" s="358">
        <f t="shared" si="2"/>
        <v>0.52579810319884257</v>
      </c>
      <c r="I42" s="356">
        <f>SUM(I28:I40)</f>
        <v>0</v>
      </c>
      <c r="J42" s="151" t="s">
        <v>31</v>
      </c>
    </row>
    <row r="43" spans="1:10" s="28" customFormat="1" ht="11.25" x14ac:dyDescent="0.2">
      <c r="C43" s="51"/>
      <c r="D43" s="50"/>
      <c r="E43" s="113"/>
      <c r="F43" s="50"/>
      <c r="G43" s="121"/>
      <c r="H43" s="121"/>
      <c r="I43" s="124"/>
      <c r="J43" s="136"/>
    </row>
    <row r="44" spans="1:10" s="28" customFormat="1" ht="11.25" x14ac:dyDescent="0.2">
      <c r="A44" s="44" t="s">
        <v>41</v>
      </c>
      <c r="C44" s="46" t="s">
        <v>32</v>
      </c>
      <c r="D44" s="45" t="s">
        <v>34</v>
      </c>
      <c r="E44" s="46" t="s">
        <v>161</v>
      </c>
      <c r="F44" s="164" t="s">
        <v>33</v>
      </c>
      <c r="G44" s="164" t="s">
        <v>54</v>
      </c>
      <c r="H44" s="122" t="s">
        <v>107</v>
      </c>
      <c r="I44" s="122" t="s">
        <v>171</v>
      </c>
      <c r="J44" s="136"/>
    </row>
    <row r="45" spans="1:10" s="28" customFormat="1" ht="11.25" x14ac:dyDescent="0.2">
      <c r="A45" s="47"/>
      <c r="C45" s="46" t="s">
        <v>36</v>
      </c>
      <c r="D45" s="45" t="s">
        <v>36</v>
      </c>
      <c r="E45" s="162"/>
      <c r="F45" s="165" t="s">
        <v>35</v>
      </c>
      <c r="G45" s="164" t="s">
        <v>55</v>
      </c>
      <c r="H45" s="122" t="s">
        <v>108</v>
      </c>
      <c r="I45" s="161"/>
      <c r="J45" s="136"/>
    </row>
    <row r="46" spans="1:10" s="28" customFormat="1" ht="11.25" x14ac:dyDescent="0.2">
      <c r="A46" s="47" t="str">
        <f>Detail!BL4</f>
        <v>Crawley Playground Safety Reports</v>
      </c>
      <c r="B46" s="28" t="s">
        <v>73</v>
      </c>
      <c r="C46" s="49" t="e">
        <f>#REF!</f>
        <v>#REF!</v>
      </c>
      <c r="D46" s="48" t="e">
        <f>#REF!</f>
        <v>#REF!</v>
      </c>
      <c r="E46" s="162">
        <f>Detail!BL6</f>
        <v>100</v>
      </c>
      <c r="F46" s="159">
        <f>-Detail!BL174</f>
        <v>80</v>
      </c>
      <c r="G46" s="161">
        <f>E46</f>
        <v>100</v>
      </c>
      <c r="H46" s="207">
        <f t="shared" ref="H46:H80" si="4">F46/E46</f>
        <v>0.8</v>
      </c>
      <c r="I46" s="161" t="s">
        <v>31</v>
      </c>
      <c r="J46" s="136" t="s">
        <v>31</v>
      </c>
    </row>
    <row r="47" spans="1:10" s="28" customFormat="1" ht="11.25" x14ac:dyDescent="0.2">
      <c r="A47" s="47" t="str">
        <f>Detail!BM4</f>
        <v>Crawley Playground litter clearance &amp; mthly playground equip reports</v>
      </c>
      <c r="B47" s="28" t="s">
        <v>77</v>
      </c>
      <c r="C47" s="49" t="e">
        <f>#REF!</f>
        <v>#REF!</v>
      </c>
      <c r="D47" s="48" t="e">
        <f>#REF!</f>
        <v>#REF!</v>
      </c>
      <c r="E47" s="162">
        <f>Detail!BM6</f>
        <v>1100</v>
      </c>
      <c r="F47" s="159">
        <f>-Detail!BM174</f>
        <v>1261.08</v>
      </c>
      <c r="G47" s="161">
        <f>E47</f>
        <v>1100</v>
      </c>
      <c r="H47" s="207">
        <f t="shared" si="4"/>
        <v>1.1464363636363635</v>
      </c>
      <c r="I47" s="161" t="s">
        <v>31</v>
      </c>
      <c r="J47" s="137" t="s">
        <v>31</v>
      </c>
    </row>
    <row r="48" spans="1:10" s="28" customFormat="1" ht="11.25" x14ac:dyDescent="0.2">
      <c r="A48" s="47" t="str">
        <f>Detail!BN4</f>
        <v>Crawley Playground Equipment Repairs &amp; Replacement</v>
      </c>
      <c r="B48" s="28" t="s">
        <v>96</v>
      </c>
      <c r="C48" s="49" t="e">
        <f>#REF!</f>
        <v>#REF!</v>
      </c>
      <c r="D48" s="48">
        <v>645</v>
      </c>
      <c r="E48" s="162">
        <f>Detail!BN6</f>
        <v>500</v>
      </c>
      <c r="F48" s="159">
        <f>-Detail!BN174</f>
        <v>932.57999999999993</v>
      </c>
      <c r="G48" s="161">
        <f>E48</f>
        <v>500</v>
      </c>
      <c r="H48" s="207">
        <f t="shared" si="4"/>
        <v>1.8651599999999999</v>
      </c>
      <c r="I48" s="161" t="s">
        <v>31</v>
      </c>
      <c r="J48" s="136" t="s">
        <v>31</v>
      </c>
    </row>
    <row r="49" spans="1:10" s="28" customFormat="1" ht="11.25" x14ac:dyDescent="0.2">
      <c r="A49" s="47" t="str">
        <f>Detail!BO4</f>
        <v>Crawley Playground repairs to fencing</v>
      </c>
      <c r="B49" s="28" t="s">
        <v>97</v>
      </c>
      <c r="C49" s="49">
        <v>0</v>
      </c>
      <c r="D49" s="48">
        <v>0</v>
      </c>
      <c r="E49" s="162">
        <f>Detail!BO6</f>
        <v>500</v>
      </c>
      <c r="F49" s="159">
        <f>-Detail!BO174</f>
        <v>0</v>
      </c>
      <c r="G49" s="161">
        <f>E49</f>
        <v>500</v>
      </c>
      <c r="H49" s="207">
        <f t="shared" si="4"/>
        <v>0</v>
      </c>
      <c r="I49" s="161" t="s">
        <v>31</v>
      </c>
      <c r="J49" s="136" t="s">
        <v>31</v>
      </c>
    </row>
    <row r="50" spans="1:10" s="28" customFormat="1" ht="11.25" x14ac:dyDescent="0.2">
      <c r="A50" s="362" t="str">
        <f>Detail!BP4</f>
        <v>Playround Equipment Repair, Replace or renew ***SR8</v>
      </c>
      <c r="B50" s="212" t="s">
        <v>98</v>
      </c>
      <c r="C50" s="363"/>
      <c r="D50" s="364"/>
      <c r="E50" s="365">
        <f>Detail!BP6</f>
        <v>0</v>
      </c>
      <c r="F50" s="366">
        <f>-Detail!BP174</f>
        <v>0</v>
      </c>
      <c r="G50" s="367">
        <f>E50</f>
        <v>0</v>
      </c>
      <c r="H50" s="368" t="e">
        <f t="shared" si="4"/>
        <v>#DIV/0!</v>
      </c>
      <c r="I50" s="369" t="s">
        <v>31</v>
      </c>
      <c r="J50" s="136" t="s">
        <v>31</v>
      </c>
    </row>
    <row r="51" spans="1:10" s="28" customFormat="1" ht="11.25" x14ac:dyDescent="0.2">
      <c r="A51" s="355" t="s">
        <v>37</v>
      </c>
      <c r="B51" s="317"/>
      <c r="C51" s="356" t="e">
        <f t="shared" ref="C51:I51" si="5">SUM(C46:C50)</f>
        <v>#REF!</v>
      </c>
      <c r="D51" s="357" t="e">
        <f t="shared" si="5"/>
        <v>#REF!</v>
      </c>
      <c r="E51" s="371">
        <f t="shared" si="5"/>
        <v>2200</v>
      </c>
      <c r="F51" s="372">
        <f t="shared" si="5"/>
        <v>2273.66</v>
      </c>
      <c r="G51" s="372">
        <f t="shared" si="5"/>
        <v>2200</v>
      </c>
      <c r="H51" s="358">
        <f t="shared" si="4"/>
        <v>1.0334818181818182</v>
      </c>
      <c r="I51" s="372">
        <f t="shared" si="5"/>
        <v>0</v>
      </c>
      <c r="J51" s="136"/>
    </row>
    <row r="52" spans="1:10" s="28" customFormat="1" ht="11.25" x14ac:dyDescent="0.2">
      <c r="C52" s="51"/>
      <c r="D52" s="50"/>
      <c r="E52" s="113"/>
      <c r="F52" s="50"/>
      <c r="G52" s="121"/>
      <c r="H52" s="370" t="s">
        <v>31</v>
      </c>
      <c r="I52" s="124"/>
      <c r="J52" s="136"/>
    </row>
    <row r="53" spans="1:10" s="28" customFormat="1" ht="11.25" x14ac:dyDescent="0.2">
      <c r="A53" s="44" t="s">
        <v>42</v>
      </c>
      <c r="C53" s="46" t="s">
        <v>32</v>
      </c>
      <c r="D53" s="45" t="s">
        <v>34</v>
      </c>
      <c r="E53" s="46" t="s">
        <v>161</v>
      </c>
      <c r="F53" s="164" t="s">
        <v>33</v>
      </c>
      <c r="G53" s="164" t="s">
        <v>54</v>
      </c>
      <c r="H53" s="122" t="s">
        <v>107</v>
      </c>
      <c r="I53" s="122" t="s">
        <v>171</v>
      </c>
      <c r="J53" s="136"/>
    </row>
    <row r="54" spans="1:10" s="28" customFormat="1" ht="11.25" x14ac:dyDescent="0.2">
      <c r="A54" s="47"/>
      <c r="C54" s="46" t="s">
        <v>36</v>
      </c>
      <c r="D54" s="45" t="s">
        <v>36</v>
      </c>
      <c r="E54" s="162"/>
      <c r="F54" s="165" t="s">
        <v>35</v>
      </c>
      <c r="G54" s="164" t="s">
        <v>55</v>
      </c>
      <c r="H54" s="122" t="s">
        <v>108</v>
      </c>
      <c r="I54" s="161"/>
      <c r="J54" s="136"/>
    </row>
    <row r="55" spans="1:10" s="28" customFormat="1" ht="11.25" x14ac:dyDescent="0.2">
      <c r="A55" s="47" t="str">
        <f>Detail!BQ4</f>
        <v>BATPC</v>
      </c>
      <c r="B55" s="28" t="s">
        <v>99</v>
      </c>
      <c r="C55" s="49" t="e">
        <f>#REF!</f>
        <v>#REF!</v>
      </c>
      <c r="D55" s="48" t="e">
        <f>#REF!</f>
        <v>#REF!</v>
      </c>
      <c r="E55" s="162">
        <f>Detail!BQ6</f>
        <v>400</v>
      </c>
      <c r="F55" s="159">
        <f>-Detail!BQ174</f>
        <v>400</v>
      </c>
      <c r="G55" s="161">
        <f>E55</f>
        <v>400</v>
      </c>
      <c r="H55" s="207">
        <f t="shared" si="4"/>
        <v>1</v>
      </c>
      <c r="I55" s="161" t="s">
        <v>31</v>
      </c>
      <c r="J55" s="136" t="s">
        <v>31</v>
      </c>
    </row>
    <row r="56" spans="1:10" s="28" customFormat="1" ht="11.25" x14ac:dyDescent="0.2">
      <c r="A56" s="47" t="str">
        <f>Detail!BR4</f>
        <v>CPRE</v>
      </c>
      <c r="B56" s="28" t="s">
        <v>100</v>
      </c>
      <c r="C56" s="49" t="e">
        <f>#REF!</f>
        <v>#REF!</v>
      </c>
      <c r="D56" s="52" t="e">
        <f>#REF!</f>
        <v>#REF!</v>
      </c>
      <c r="E56" s="162">
        <f>Detail!BR6</f>
        <v>50</v>
      </c>
      <c r="F56" s="159">
        <f>-Detail!BR174</f>
        <v>36</v>
      </c>
      <c r="G56" s="161">
        <f>E56</f>
        <v>50</v>
      </c>
      <c r="H56" s="207">
        <f t="shared" si="4"/>
        <v>0.72</v>
      </c>
      <c r="I56" s="161" t="s">
        <v>31</v>
      </c>
      <c r="J56" s="136"/>
    </row>
    <row r="57" spans="1:10" s="28" customFormat="1" ht="11.25" x14ac:dyDescent="0.2">
      <c r="A57" s="47" t="str">
        <f>Detail!BS4</f>
        <v>BRCC</v>
      </c>
      <c r="B57" s="28" t="s">
        <v>101</v>
      </c>
      <c r="C57" s="49" t="e">
        <f>#REF!</f>
        <v>#REF!</v>
      </c>
      <c r="D57" s="48" t="e">
        <f>#REF!</f>
        <v>#REF!</v>
      </c>
      <c r="E57" s="162">
        <f>Detail!BS6</f>
        <v>55</v>
      </c>
      <c r="F57" s="159">
        <f>-Detail!BS174</f>
        <v>0</v>
      </c>
      <c r="G57" s="161">
        <f>E57</f>
        <v>55</v>
      </c>
      <c r="H57" s="207">
        <f t="shared" si="4"/>
        <v>0</v>
      </c>
      <c r="I57" s="161" t="s">
        <v>31</v>
      </c>
      <c r="J57" s="136"/>
    </row>
    <row r="58" spans="1:10" s="28" customFormat="1" ht="11.25" x14ac:dyDescent="0.2">
      <c r="A58" s="373" t="str">
        <f>Detail!BT4</f>
        <v>Chiltern Society</v>
      </c>
      <c r="B58" s="28" t="s">
        <v>102</v>
      </c>
      <c r="C58" s="118" t="e">
        <f>#REF!</f>
        <v>#REF!</v>
      </c>
      <c r="D58" s="346" t="e">
        <f>#REF!</f>
        <v>#REF!</v>
      </c>
      <c r="E58" s="347">
        <f>Detail!BT6</f>
        <v>25</v>
      </c>
      <c r="F58" s="348">
        <f>-Detail!BT174</f>
        <v>25</v>
      </c>
      <c r="G58" s="369">
        <f>E58</f>
        <v>25</v>
      </c>
      <c r="H58" s="361">
        <f t="shared" si="4"/>
        <v>1</v>
      </c>
      <c r="I58" s="369" t="s">
        <v>31</v>
      </c>
      <c r="J58" s="136"/>
    </row>
    <row r="59" spans="1:10" s="28" customFormat="1" ht="11.25" x14ac:dyDescent="0.2">
      <c r="A59" s="355" t="s">
        <v>37</v>
      </c>
      <c r="B59" s="317"/>
      <c r="C59" s="356" t="e">
        <f t="shared" ref="C59:I59" si="6">SUM(C55:C58)</f>
        <v>#REF!</v>
      </c>
      <c r="D59" s="357" t="e">
        <f t="shared" si="6"/>
        <v>#REF!</v>
      </c>
      <c r="E59" s="371">
        <f t="shared" si="6"/>
        <v>530</v>
      </c>
      <c r="F59" s="377">
        <f t="shared" si="6"/>
        <v>461</v>
      </c>
      <c r="G59" s="371">
        <f t="shared" si="6"/>
        <v>530</v>
      </c>
      <c r="H59" s="358">
        <f t="shared" si="4"/>
        <v>0.86981132075471701</v>
      </c>
      <c r="I59" s="371">
        <f t="shared" si="6"/>
        <v>0</v>
      </c>
      <c r="J59" s="136"/>
    </row>
    <row r="60" spans="1:10" s="28" customFormat="1" ht="11.25" x14ac:dyDescent="0.2">
      <c r="C60" s="51"/>
      <c r="D60" s="50"/>
      <c r="E60" s="117"/>
      <c r="F60" s="374"/>
      <c r="G60" s="375"/>
      <c r="H60" s="376" t="s">
        <v>31</v>
      </c>
      <c r="I60" s="124"/>
      <c r="J60" s="136"/>
    </row>
    <row r="61" spans="1:10" s="28" customFormat="1" ht="11.25" x14ac:dyDescent="0.2">
      <c r="A61" s="255" t="s">
        <v>43</v>
      </c>
      <c r="B61" s="28" t="s">
        <v>103</v>
      </c>
      <c r="C61" s="53" t="e">
        <f>#REF!</f>
        <v>#REF!</v>
      </c>
      <c r="D61" s="54">
        <v>994</v>
      </c>
      <c r="E61" s="256">
        <f>Detail!BU6</f>
        <v>1084</v>
      </c>
      <c r="F61" s="257">
        <f>-Detail!BU174</f>
        <v>1084</v>
      </c>
      <c r="G61" s="258">
        <f>F61</f>
        <v>1084</v>
      </c>
      <c r="H61" s="259">
        <f t="shared" si="4"/>
        <v>1</v>
      </c>
      <c r="I61" s="168">
        <v>0</v>
      </c>
      <c r="J61" s="136" t="s">
        <v>31</v>
      </c>
    </row>
    <row r="62" spans="1:10" s="28" customFormat="1" ht="11.25" x14ac:dyDescent="0.2">
      <c r="C62" s="51"/>
      <c r="D62" s="50"/>
      <c r="E62" s="117"/>
      <c r="F62" s="60"/>
      <c r="G62" s="121"/>
      <c r="H62" s="207" t="s">
        <v>31</v>
      </c>
      <c r="I62" s="124"/>
      <c r="J62" s="136"/>
    </row>
    <row r="63" spans="1:10" s="28" customFormat="1" ht="11.25" x14ac:dyDescent="0.2">
      <c r="A63" s="44" t="s">
        <v>44</v>
      </c>
      <c r="C63" s="46" t="s">
        <v>32</v>
      </c>
      <c r="D63" s="45" t="s">
        <v>34</v>
      </c>
      <c r="E63" s="46" t="s">
        <v>161</v>
      </c>
      <c r="F63" s="119" t="s">
        <v>33</v>
      </c>
      <c r="G63" s="122" t="s">
        <v>54</v>
      </c>
      <c r="H63" s="122" t="s">
        <v>107</v>
      </c>
      <c r="I63" s="122" t="s">
        <v>171</v>
      </c>
      <c r="J63" s="136"/>
    </row>
    <row r="64" spans="1:10" s="28" customFormat="1" ht="11.25" x14ac:dyDescent="0.2">
      <c r="A64" s="47"/>
      <c r="C64" s="46" t="s">
        <v>36</v>
      </c>
      <c r="D64" s="45" t="s">
        <v>36</v>
      </c>
      <c r="E64" s="49"/>
      <c r="F64" s="119" t="s">
        <v>35</v>
      </c>
      <c r="G64" s="122" t="s">
        <v>55</v>
      </c>
      <c r="H64" s="122" t="s">
        <v>108</v>
      </c>
      <c r="I64" s="123"/>
      <c r="J64" s="136"/>
    </row>
    <row r="65" spans="1:11" s="28" customFormat="1" ht="11.25" x14ac:dyDescent="0.2">
      <c r="A65" s="47" t="str">
        <f>Detail!BV4</f>
        <v>Professional Consultancy Fees</v>
      </c>
      <c r="B65" s="28" t="s">
        <v>104</v>
      </c>
      <c r="C65" s="49">
        <v>0</v>
      </c>
      <c r="D65" s="48">
        <v>350</v>
      </c>
      <c r="E65" s="49">
        <f>Detail!BV6</f>
        <v>0</v>
      </c>
      <c r="F65" s="103">
        <f>-Detail!BV174</f>
        <v>0</v>
      </c>
      <c r="G65" s="103">
        <f>E65</f>
        <v>0</v>
      </c>
      <c r="H65" s="207" t="e">
        <f>F65/E65</f>
        <v>#DIV/0!</v>
      </c>
      <c r="I65" s="123">
        <v>0</v>
      </c>
      <c r="J65" s="136"/>
      <c r="K65" s="28" t="s">
        <v>31</v>
      </c>
    </row>
    <row r="66" spans="1:11" s="59" customFormat="1" ht="11.25" x14ac:dyDescent="0.2">
      <c r="A66" s="211" t="s">
        <v>165</v>
      </c>
      <c r="B66" s="212"/>
      <c r="C66" s="213"/>
      <c r="D66" s="214"/>
      <c r="E66" s="213">
        <v>0</v>
      </c>
      <c r="F66" s="214">
        <f>-Detail!BW174</f>
        <v>0</v>
      </c>
      <c r="G66" s="214">
        <f>E66</f>
        <v>0</v>
      </c>
      <c r="H66" s="217" t="e">
        <f>F66/E66</f>
        <v>#DIV/0!</v>
      </c>
      <c r="I66" s="202"/>
      <c r="J66" s="137"/>
    </row>
    <row r="67" spans="1:11" s="28" customFormat="1" ht="11.25" x14ac:dyDescent="0.2">
      <c r="A67" s="362" t="str">
        <f>Detail!BX4</f>
        <v>Professional Consultancy Fees ***SR2</v>
      </c>
      <c r="B67" s="212" t="s">
        <v>105</v>
      </c>
      <c r="C67" s="378">
        <v>0</v>
      </c>
      <c r="D67" s="379">
        <v>0</v>
      </c>
      <c r="E67" s="363">
        <f>Detail!BX6</f>
        <v>0</v>
      </c>
      <c r="F67" s="364">
        <f>-Detail!BX174</f>
        <v>0</v>
      </c>
      <c r="G67" s="364"/>
      <c r="H67" s="368" t="e">
        <f>F67/E67</f>
        <v>#DIV/0!</v>
      </c>
      <c r="I67" s="380">
        <v>0</v>
      </c>
      <c r="J67" s="136"/>
    </row>
    <row r="68" spans="1:11" s="28" customFormat="1" ht="11.25" x14ac:dyDescent="0.2">
      <c r="A68" s="355" t="s">
        <v>37</v>
      </c>
      <c r="B68" s="317"/>
      <c r="C68" s="356">
        <f t="shared" ref="C68:I68" si="7">SUM(C65:C67)</f>
        <v>0</v>
      </c>
      <c r="D68" s="357">
        <f t="shared" si="7"/>
        <v>350</v>
      </c>
      <c r="E68" s="356">
        <f t="shared" si="7"/>
        <v>0</v>
      </c>
      <c r="F68" s="356">
        <f t="shared" si="7"/>
        <v>0</v>
      </c>
      <c r="G68" s="356">
        <f t="shared" si="7"/>
        <v>0</v>
      </c>
      <c r="H68" s="381" t="e">
        <f>F68/E68</f>
        <v>#DIV/0!</v>
      </c>
      <c r="I68" s="356">
        <f t="shared" si="7"/>
        <v>0</v>
      </c>
      <c r="J68" s="136"/>
    </row>
    <row r="69" spans="1:11" s="28" customFormat="1" ht="11.25" x14ac:dyDescent="0.2">
      <c r="C69" s="51"/>
      <c r="D69" s="50"/>
      <c r="E69" s="117"/>
      <c r="F69" s="50"/>
      <c r="G69" s="121"/>
      <c r="H69" s="370" t="s">
        <v>31</v>
      </c>
      <c r="I69" s="124"/>
      <c r="J69" s="136"/>
    </row>
    <row r="70" spans="1:11" s="28" customFormat="1" ht="11.25" x14ac:dyDescent="0.2">
      <c r="A70" s="44" t="s">
        <v>163</v>
      </c>
      <c r="C70" s="46" t="s">
        <v>32</v>
      </c>
      <c r="D70" s="45" t="s">
        <v>34</v>
      </c>
      <c r="E70" s="46" t="s">
        <v>161</v>
      </c>
      <c r="F70" s="119" t="s">
        <v>33</v>
      </c>
      <c r="G70" s="122" t="s">
        <v>54</v>
      </c>
      <c r="H70" s="122" t="s">
        <v>107</v>
      </c>
      <c r="I70" s="122" t="s">
        <v>171</v>
      </c>
      <c r="J70" s="136"/>
    </row>
    <row r="71" spans="1:11" s="28" customFormat="1" ht="11.25" x14ac:dyDescent="0.2">
      <c r="A71" s="47"/>
      <c r="C71" s="46" t="s">
        <v>36</v>
      </c>
      <c r="D71" s="45" t="s">
        <v>36</v>
      </c>
      <c r="E71" s="49"/>
      <c r="F71" s="119" t="s">
        <v>35</v>
      </c>
      <c r="G71" s="122" t="s">
        <v>55</v>
      </c>
      <c r="H71" s="122" t="s">
        <v>108</v>
      </c>
      <c r="I71" s="124"/>
      <c r="J71" s="136"/>
    </row>
    <row r="72" spans="1:11" s="28" customFormat="1" ht="11.25" x14ac:dyDescent="0.2">
      <c r="A72" s="373" t="str">
        <f>Detail!BY4</f>
        <v>Village Hall CCTV Insurance Costs</v>
      </c>
      <c r="B72" s="28" t="s">
        <v>106</v>
      </c>
      <c r="C72" s="118" t="e">
        <f>#REF!</f>
        <v>#REF!</v>
      </c>
      <c r="D72" s="382" t="e">
        <f>#REF!</f>
        <v>#REF!</v>
      </c>
      <c r="E72" s="118">
        <f>Detail!BY6</f>
        <v>300</v>
      </c>
      <c r="F72" s="166">
        <f>-Detail!BY174</f>
        <v>128.59</v>
      </c>
      <c r="G72" s="167">
        <f>E72</f>
        <v>300</v>
      </c>
      <c r="H72" s="361">
        <f t="shared" si="4"/>
        <v>0.42863333333333337</v>
      </c>
      <c r="I72" s="124" t="s">
        <v>31</v>
      </c>
      <c r="J72" s="136"/>
    </row>
    <row r="73" spans="1:11" s="28" customFormat="1" ht="11.25" x14ac:dyDescent="0.2">
      <c r="A73" s="132" t="s">
        <v>184</v>
      </c>
      <c r="C73" s="113"/>
      <c r="D73" s="403"/>
      <c r="E73" s="113">
        <f>Detail!BZ6</f>
        <v>100</v>
      </c>
      <c r="F73" s="385">
        <f>-Detail!BZ174</f>
        <v>100</v>
      </c>
      <c r="G73" s="324">
        <f>E73</f>
        <v>100</v>
      </c>
      <c r="H73" s="389"/>
      <c r="I73" s="124"/>
      <c r="J73" s="136"/>
    </row>
    <row r="74" spans="1:11" s="28" customFormat="1" ht="11.25" x14ac:dyDescent="0.2">
      <c r="A74" s="355" t="s">
        <v>37</v>
      </c>
      <c r="B74" s="317"/>
      <c r="C74" s="356" t="e">
        <f>SUM(C72:C72)</f>
        <v>#REF!</v>
      </c>
      <c r="D74" s="357" t="e">
        <f>SUM(D72:D72)</f>
        <v>#REF!</v>
      </c>
      <c r="E74" s="356">
        <f>SUM(E72:E73)</f>
        <v>400</v>
      </c>
      <c r="F74" s="356">
        <f>SUM(F72:F73)</f>
        <v>228.59</v>
      </c>
      <c r="G74" s="356">
        <f>SUM(G72:G73)</f>
        <v>400</v>
      </c>
      <c r="H74" s="358">
        <f t="shared" si="4"/>
        <v>0.57147499999999996</v>
      </c>
      <c r="I74" s="356">
        <f>SUM(I72:I72)</f>
        <v>0</v>
      </c>
      <c r="J74" s="136"/>
    </row>
    <row r="75" spans="1:11" s="28" customFormat="1" ht="11.25" x14ac:dyDescent="0.2">
      <c r="C75" s="51"/>
      <c r="D75" s="50"/>
      <c r="E75" s="113"/>
      <c r="F75" s="60"/>
      <c r="G75" s="124"/>
      <c r="H75" s="370" t="s">
        <v>31</v>
      </c>
      <c r="I75" s="124"/>
      <c r="J75" s="136"/>
    </row>
    <row r="76" spans="1:11" s="28" customFormat="1" ht="11.25" x14ac:dyDescent="0.2">
      <c r="A76" s="44" t="s">
        <v>45</v>
      </c>
      <c r="C76" s="46" t="s">
        <v>32</v>
      </c>
      <c r="D76" s="45" t="s">
        <v>34</v>
      </c>
      <c r="E76" s="46" t="s">
        <v>161</v>
      </c>
      <c r="F76" s="165" t="s">
        <v>33</v>
      </c>
      <c r="G76" s="164" t="s">
        <v>54</v>
      </c>
      <c r="H76" s="122" t="s">
        <v>107</v>
      </c>
      <c r="I76" s="122" t="s">
        <v>171</v>
      </c>
      <c r="J76" s="136"/>
    </row>
    <row r="77" spans="1:11" s="28" customFormat="1" ht="11.25" x14ac:dyDescent="0.2">
      <c r="A77" s="47"/>
      <c r="C77" s="46" t="s">
        <v>36</v>
      </c>
      <c r="D77" s="45" t="s">
        <v>36</v>
      </c>
      <c r="E77" s="162"/>
      <c r="F77" s="165" t="s">
        <v>35</v>
      </c>
      <c r="G77" s="164" t="s">
        <v>55</v>
      </c>
      <c r="H77" s="122" t="s">
        <v>108</v>
      </c>
      <c r="I77" s="161"/>
      <c r="J77" s="136"/>
    </row>
    <row r="78" spans="1:11" s="28" customFormat="1" ht="11.25" x14ac:dyDescent="0.2">
      <c r="A78" s="47" t="s">
        <v>143</v>
      </c>
      <c r="B78" s="28" t="s">
        <v>90</v>
      </c>
      <c r="C78" s="49" t="e">
        <f>#REF!</f>
        <v>#REF!</v>
      </c>
      <c r="D78" s="48">
        <v>-367.5</v>
      </c>
      <c r="E78" s="162">
        <f>Detail!CC6</f>
        <v>4600</v>
      </c>
      <c r="F78" s="159">
        <f>-Detail!CC174</f>
        <v>5480</v>
      </c>
      <c r="G78" s="161">
        <f>E78</f>
        <v>4600</v>
      </c>
      <c r="H78" s="207">
        <f t="shared" si="4"/>
        <v>1.191304347826087</v>
      </c>
      <c r="I78" s="163" t="s">
        <v>31</v>
      </c>
      <c r="J78" s="136" t="s">
        <v>31</v>
      </c>
    </row>
    <row r="79" spans="1:11" s="28" customFormat="1" ht="11.25" x14ac:dyDescent="0.2">
      <c r="A79" s="373" t="str">
        <f>Detail!CB4</f>
        <v>Royal British Legion Wreath</v>
      </c>
      <c r="B79" s="28" t="s">
        <v>70</v>
      </c>
      <c r="C79" s="118" t="e">
        <f>#REF!</f>
        <v>#REF!</v>
      </c>
      <c r="D79" s="346" t="e">
        <f>#REF!</f>
        <v>#REF!</v>
      </c>
      <c r="E79" s="347">
        <f>Detail!CB6</f>
        <v>50</v>
      </c>
      <c r="F79" s="348">
        <f>-Detail!CB174</f>
        <v>50</v>
      </c>
      <c r="G79" s="369">
        <f>E79</f>
        <v>50</v>
      </c>
      <c r="H79" s="361">
        <f t="shared" si="4"/>
        <v>1</v>
      </c>
      <c r="I79" s="351" t="s">
        <v>31</v>
      </c>
      <c r="J79" s="136"/>
    </row>
    <row r="80" spans="1:11" s="28" customFormat="1" ht="11.25" x14ac:dyDescent="0.2">
      <c r="A80" s="355" t="s">
        <v>37</v>
      </c>
      <c r="B80" s="317"/>
      <c r="C80" s="356" t="e">
        <f>SUM(C78:C79)</f>
        <v>#REF!</v>
      </c>
      <c r="D80" s="357" t="e">
        <f>SUM(D78:D79)</f>
        <v>#REF!</v>
      </c>
      <c r="E80" s="371">
        <f>SUM(E78:E79)</f>
        <v>4650</v>
      </c>
      <c r="F80" s="371">
        <f>SUM(F78:F79)</f>
        <v>5530</v>
      </c>
      <c r="G80" s="371">
        <f>SUM(G78:G79)</f>
        <v>4650</v>
      </c>
      <c r="H80" s="358">
        <f t="shared" si="4"/>
        <v>1.189247311827957</v>
      </c>
      <c r="I80" s="371">
        <f>SUM(I78:I79)</f>
        <v>0</v>
      </c>
      <c r="J80" s="136"/>
    </row>
    <row r="81" spans="1:10" s="28" customFormat="1" ht="11.25" x14ac:dyDescent="0.2">
      <c r="B81" s="133"/>
      <c r="C81" s="51"/>
      <c r="D81" s="50"/>
      <c r="E81" s="114"/>
      <c r="F81" s="51"/>
      <c r="G81" s="124"/>
      <c r="H81" s="124"/>
      <c r="I81" s="121"/>
      <c r="J81" s="136"/>
    </row>
    <row r="82" spans="1:10" s="28" customFormat="1" ht="11.25" x14ac:dyDescent="0.2">
      <c r="A82" s="100" t="s">
        <v>156</v>
      </c>
      <c r="B82" s="133"/>
      <c r="C82" s="51"/>
      <c r="D82" s="50"/>
      <c r="E82" s="114"/>
      <c r="F82" s="51"/>
      <c r="G82" s="124"/>
      <c r="H82" s="124"/>
      <c r="I82" s="121"/>
      <c r="J82" s="136"/>
    </row>
    <row r="83" spans="1:10" s="132" customFormat="1" ht="14.25" customHeight="1" x14ac:dyDescent="0.2">
      <c r="A83" s="312" t="s">
        <v>150</v>
      </c>
      <c r="B83" s="313"/>
      <c r="C83" s="314"/>
      <c r="D83" s="313"/>
      <c r="E83" s="320">
        <v>25000</v>
      </c>
      <c r="F83" s="314">
        <f>-Detail!CE174</f>
        <v>58566</v>
      </c>
      <c r="G83" s="315"/>
      <c r="H83" s="404">
        <f>F83/E83</f>
        <v>2.3426399999999998</v>
      </c>
      <c r="I83" s="316"/>
      <c r="J83" s="157"/>
    </row>
    <row r="84" spans="1:10" s="28" customFormat="1" ht="13.5" customHeight="1" x14ac:dyDescent="0.2">
      <c r="A84" s="132"/>
      <c r="B84" s="133"/>
      <c r="C84" s="113"/>
      <c r="D84" s="133"/>
      <c r="E84" s="323"/>
      <c r="F84" s="113"/>
      <c r="G84" s="324"/>
      <c r="H84" s="324"/>
      <c r="I84" s="325"/>
      <c r="J84" s="136"/>
    </row>
    <row r="85" spans="1:10" s="28" customFormat="1" ht="11.25" x14ac:dyDescent="0.2">
      <c r="B85" s="133"/>
      <c r="C85" s="51"/>
      <c r="D85" s="50"/>
      <c r="E85" s="114"/>
      <c r="F85" s="51"/>
      <c r="G85" s="124"/>
      <c r="H85" s="124"/>
      <c r="I85" s="121"/>
      <c r="J85" s="136"/>
    </row>
    <row r="86" spans="1:10" s="28" customFormat="1" ht="11.25" x14ac:dyDescent="0.2">
      <c r="B86" s="133"/>
      <c r="C86" s="51"/>
      <c r="D86" s="50"/>
      <c r="E86" s="114"/>
      <c r="F86" s="51"/>
      <c r="G86" s="121"/>
      <c r="H86" s="121"/>
      <c r="I86" s="121"/>
      <c r="J86" s="136"/>
    </row>
    <row r="87" spans="1:10" s="28" customFormat="1" ht="11.25" x14ac:dyDescent="0.2">
      <c r="A87" s="126" t="s">
        <v>46</v>
      </c>
      <c r="B87" s="135"/>
      <c r="C87" s="140"/>
      <c r="D87" s="141"/>
      <c r="E87" s="56" t="s">
        <v>161</v>
      </c>
      <c r="F87" s="55" t="s">
        <v>33</v>
      </c>
      <c r="G87" s="125" t="s">
        <v>59</v>
      </c>
      <c r="H87" s="125"/>
      <c r="I87" s="125" t="s">
        <v>171</v>
      </c>
      <c r="J87" s="136"/>
    </row>
    <row r="88" spans="1:10" s="28" customFormat="1" ht="11.25" x14ac:dyDescent="0.2">
      <c r="A88" s="126"/>
      <c r="B88" s="135"/>
      <c r="C88" s="140"/>
      <c r="D88" s="141"/>
      <c r="E88" s="56" t="s">
        <v>31</v>
      </c>
      <c r="F88" s="55" t="s">
        <v>35</v>
      </c>
      <c r="G88" s="125" t="s">
        <v>55</v>
      </c>
      <c r="H88" s="204"/>
      <c r="I88" s="145" t="s">
        <v>31</v>
      </c>
      <c r="J88" s="136"/>
    </row>
    <row r="89" spans="1:10" s="28" customFormat="1" ht="11.25" x14ac:dyDescent="0.2">
      <c r="A89" s="126"/>
      <c r="B89" s="135"/>
      <c r="C89" s="140"/>
      <c r="D89" s="141"/>
      <c r="E89" s="58"/>
      <c r="F89" s="58"/>
      <c r="G89" s="143"/>
      <c r="H89" s="205"/>
      <c r="I89" s="142"/>
      <c r="J89" s="136"/>
    </row>
    <row r="90" spans="1:10" s="28" customFormat="1" ht="11.25" x14ac:dyDescent="0.2">
      <c r="A90" s="127" t="str">
        <f>A3</f>
        <v>ADMINISTRATION</v>
      </c>
      <c r="B90" s="135"/>
      <c r="C90" s="140"/>
      <c r="D90" s="141"/>
      <c r="E90" s="58">
        <f>E24</f>
        <v>20475</v>
      </c>
      <c r="F90" s="58">
        <f>F24</f>
        <v>17413.329999999998</v>
      </c>
      <c r="G90" s="58">
        <f>G24</f>
        <v>20475</v>
      </c>
      <c r="H90" s="156"/>
      <c r="I90" s="141"/>
      <c r="J90" s="136"/>
    </row>
    <row r="91" spans="1:10" s="28" customFormat="1" ht="11.25" x14ac:dyDescent="0.2">
      <c r="A91" s="127" t="str">
        <f>A26</f>
        <v>HIGHWAYS AND AMENITY AREAS</v>
      </c>
      <c r="B91" s="135"/>
      <c r="C91" s="140"/>
      <c r="D91" s="141"/>
      <c r="E91" s="58">
        <f>E42</f>
        <v>12442</v>
      </c>
      <c r="F91" s="58">
        <f>F42</f>
        <v>6541.98</v>
      </c>
      <c r="G91" s="58">
        <f>G42</f>
        <v>12442</v>
      </c>
      <c r="H91" s="156"/>
      <c r="I91" s="141"/>
      <c r="J91" s="136"/>
    </row>
    <row r="92" spans="1:10" s="28" customFormat="1" ht="11.25" x14ac:dyDescent="0.2">
      <c r="A92" s="127" t="str">
        <f>A44</f>
        <v>CRAWLEY PLAYGROUND</v>
      </c>
      <c r="B92" s="135"/>
      <c r="C92" s="140"/>
      <c r="D92" s="141"/>
      <c r="E92" s="58">
        <f>E51</f>
        <v>2200</v>
      </c>
      <c r="F92" s="58">
        <f>F51</f>
        <v>2273.66</v>
      </c>
      <c r="G92" s="58">
        <f>G51</f>
        <v>2200</v>
      </c>
      <c r="H92" s="156"/>
      <c r="I92" s="141"/>
      <c r="J92" s="136"/>
    </row>
    <row r="93" spans="1:10" s="28" customFormat="1" ht="11.25" x14ac:dyDescent="0.2">
      <c r="A93" s="127" t="str">
        <f>A53</f>
        <v>SUBSCRIPTIONS</v>
      </c>
      <c r="B93" s="135"/>
      <c r="C93" s="140"/>
      <c r="D93" s="141"/>
      <c r="E93" s="58">
        <f>E59</f>
        <v>530</v>
      </c>
      <c r="F93" s="58">
        <f>F59</f>
        <v>461</v>
      </c>
      <c r="G93" s="58">
        <f>G59</f>
        <v>530</v>
      </c>
      <c r="H93" s="156"/>
      <c r="I93" s="141"/>
      <c r="J93" s="136"/>
    </row>
    <row r="94" spans="1:10" s="28" customFormat="1" ht="11.25" x14ac:dyDescent="0.2">
      <c r="A94" s="127" t="str">
        <f>A61</f>
        <v>ALEY GREEN CEMETERY</v>
      </c>
      <c r="B94" s="134" t="s">
        <v>31</v>
      </c>
      <c r="C94" s="129" t="s">
        <v>32</v>
      </c>
      <c r="D94" s="55" t="s">
        <v>34</v>
      </c>
      <c r="E94" s="58">
        <f>E61</f>
        <v>1084</v>
      </c>
      <c r="F94" s="58">
        <f>F61</f>
        <v>1084</v>
      </c>
      <c r="G94" s="58">
        <f>G61</f>
        <v>1084</v>
      </c>
      <c r="H94" s="156"/>
      <c r="I94" s="144"/>
      <c r="J94" s="136"/>
    </row>
    <row r="95" spans="1:10" s="28" customFormat="1" ht="11.25" x14ac:dyDescent="0.2">
      <c r="A95" s="127" t="s">
        <v>44</v>
      </c>
      <c r="B95" s="134" t="s">
        <v>31</v>
      </c>
      <c r="C95" s="129" t="s">
        <v>36</v>
      </c>
      <c r="D95" s="55" t="s">
        <v>36</v>
      </c>
      <c r="E95" s="58">
        <f>E68</f>
        <v>0</v>
      </c>
      <c r="F95" s="58">
        <f>F68</f>
        <v>0</v>
      </c>
      <c r="G95" s="120">
        <f>G68</f>
        <v>0</v>
      </c>
      <c r="H95" s="206"/>
      <c r="I95" s="141"/>
      <c r="J95" s="136"/>
    </row>
    <row r="96" spans="1:10" s="28" customFormat="1" ht="11.25" x14ac:dyDescent="0.2">
      <c r="A96" s="127" t="s">
        <v>151</v>
      </c>
      <c r="B96" s="134"/>
      <c r="C96" s="129"/>
      <c r="D96" s="55"/>
      <c r="E96" s="58">
        <v>25000</v>
      </c>
      <c r="F96" s="58">
        <f>F83</f>
        <v>58566</v>
      </c>
      <c r="G96" s="120">
        <f>G83</f>
        <v>0</v>
      </c>
      <c r="H96" s="206"/>
      <c r="I96" s="141"/>
      <c r="J96" s="136"/>
    </row>
    <row r="97" spans="1:11" s="28" customFormat="1" ht="11.25" x14ac:dyDescent="0.2">
      <c r="A97" s="127" t="str">
        <f>A70</f>
        <v>Village Hall</v>
      </c>
      <c r="B97" s="135"/>
      <c r="C97" s="130"/>
      <c r="D97" s="57"/>
      <c r="E97" s="58">
        <f>E74</f>
        <v>400</v>
      </c>
      <c r="F97" s="58">
        <f>F74</f>
        <v>228.59</v>
      </c>
      <c r="G97" s="58">
        <f>G74</f>
        <v>400</v>
      </c>
      <c r="H97" s="156"/>
      <c r="I97" s="141"/>
      <c r="J97" s="136"/>
    </row>
    <row r="98" spans="1:11" s="28" customFormat="1" ht="11.25" x14ac:dyDescent="0.2">
      <c r="A98" s="127" t="s">
        <v>185</v>
      </c>
      <c r="B98" s="135"/>
      <c r="C98" s="130"/>
      <c r="D98" s="57"/>
      <c r="E98" s="58">
        <f>E80</f>
        <v>4650</v>
      </c>
      <c r="F98" s="58">
        <f>F78</f>
        <v>5480</v>
      </c>
      <c r="G98" s="58">
        <f>G78</f>
        <v>4600</v>
      </c>
      <c r="H98" s="156"/>
      <c r="I98" s="144"/>
      <c r="J98" s="136"/>
    </row>
    <row r="99" spans="1:11" s="28" customFormat="1" ht="11.25" x14ac:dyDescent="0.2">
      <c r="A99" s="128" t="s">
        <v>37</v>
      </c>
      <c r="B99" s="135"/>
      <c r="C99" s="130"/>
      <c r="D99" s="57"/>
      <c r="E99" s="56">
        <f>SUM(E90:E98)</f>
        <v>66781</v>
      </c>
      <c r="F99" s="56">
        <f>SUM(F90:F98)</f>
        <v>92048.56</v>
      </c>
      <c r="G99" s="56">
        <f>SUM(G90:G98)</f>
        <v>41731</v>
      </c>
      <c r="H99" s="56"/>
      <c r="I99" s="56">
        <f>SUM(I90:I98)</f>
        <v>0</v>
      </c>
      <c r="J99" s="136"/>
    </row>
    <row r="100" spans="1:11" s="28" customFormat="1" ht="11.25" x14ac:dyDescent="0.2">
      <c r="A100" s="127"/>
      <c r="B100" s="135"/>
      <c r="C100" s="130"/>
      <c r="D100" s="57"/>
      <c r="E100" s="58"/>
      <c r="F100" s="58"/>
      <c r="G100" s="58"/>
      <c r="H100" s="156"/>
      <c r="I100" s="144"/>
      <c r="J100" s="136"/>
    </row>
    <row r="101" spans="1:11" s="28" customFormat="1" ht="11.25" x14ac:dyDescent="0.2">
      <c r="A101" s="127"/>
      <c r="B101" s="135"/>
      <c r="C101" s="130"/>
      <c r="D101" s="57"/>
      <c r="E101" s="58"/>
      <c r="F101" s="58"/>
      <c r="G101" s="58"/>
      <c r="H101" s="156"/>
      <c r="I101" s="144"/>
      <c r="J101" s="136"/>
    </row>
    <row r="102" spans="1:11" s="28" customFormat="1" ht="11.25" x14ac:dyDescent="0.2">
      <c r="B102" s="135"/>
      <c r="C102" s="130"/>
      <c r="D102" s="57"/>
      <c r="E102" s="114"/>
      <c r="F102" s="121"/>
      <c r="G102" s="121"/>
      <c r="H102" s="121"/>
      <c r="I102" s="121"/>
      <c r="J102" s="138" t="s">
        <v>31</v>
      </c>
    </row>
    <row r="103" spans="1:11" s="28" customFormat="1" ht="11.25" x14ac:dyDescent="0.2">
      <c r="B103" s="170"/>
      <c r="C103" s="153"/>
      <c r="D103" s="154"/>
      <c r="E103" s="114"/>
      <c r="F103" s="121"/>
      <c r="G103" s="121"/>
      <c r="H103" s="221"/>
      <c r="I103" s="121"/>
      <c r="J103" s="136"/>
    </row>
    <row r="104" spans="1:11" s="28" customFormat="1" ht="11.25" x14ac:dyDescent="0.2">
      <c r="A104" s="100" t="s">
        <v>144</v>
      </c>
      <c r="B104" s="46" t="s">
        <v>47</v>
      </c>
      <c r="C104" s="56"/>
      <c r="D104" s="55"/>
      <c r="E104" s="46" t="s">
        <v>186</v>
      </c>
      <c r="F104" s="44" t="s">
        <v>168</v>
      </c>
      <c r="G104" s="122" t="s">
        <v>169</v>
      </c>
      <c r="H104" s="122" t="s">
        <v>170</v>
      </c>
      <c r="I104" s="122" t="s">
        <v>171</v>
      </c>
      <c r="J104" s="222"/>
      <c r="K104" s="221"/>
    </row>
    <row r="105" spans="1:11" s="28" customFormat="1" x14ac:dyDescent="0.2">
      <c r="A105" s="405" t="s">
        <v>130</v>
      </c>
      <c r="B105" s="152">
        <v>500</v>
      </c>
      <c r="C105" s="58"/>
      <c r="D105" s="57"/>
      <c r="E105" s="171">
        <v>2500</v>
      </c>
      <c r="F105" s="395">
        <v>87.1</v>
      </c>
      <c r="G105" s="172"/>
      <c r="H105" s="171">
        <f>E105-F105+G105</f>
        <v>2412.9</v>
      </c>
      <c r="I105" s="63"/>
      <c r="J105" s="223"/>
      <c r="K105" s="224"/>
    </row>
    <row r="106" spans="1:11" s="28" customFormat="1" x14ac:dyDescent="0.2">
      <c r="A106" s="405" t="s">
        <v>131</v>
      </c>
      <c r="B106" s="152">
        <v>9650</v>
      </c>
      <c r="C106" s="58"/>
      <c r="D106" s="57"/>
      <c r="E106" s="171">
        <v>3920</v>
      </c>
      <c r="F106" s="395"/>
      <c r="G106" s="172"/>
      <c r="H106" s="171">
        <f>E106+F106+G106</f>
        <v>3920</v>
      </c>
      <c r="I106" s="63"/>
      <c r="J106" s="223"/>
      <c r="K106" s="224"/>
    </row>
    <row r="107" spans="1:11" s="28" customFormat="1" x14ac:dyDescent="0.2">
      <c r="A107" s="405" t="s">
        <v>132</v>
      </c>
      <c r="B107" s="152">
        <v>4250</v>
      </c>
      <c r="C107" s="58"/>
      <c r="D107" s="57"/>
      <c r="E107" s="171">
        <v>3000</v>
      </c>
      <c r="F107" s="395"/>
      <c r="G107" s="172"/>
      <c r="H107" s="171">
        <f>E107+F107+G107</f>
        <v>3000</v>
      </c>
      <c r="I107" s="63"/>
      <c r="J107" s="223"/>
      <c r="K107" s="224"/>
    </row>
    <row r="108" spans="1:11" s="28" customFormat="1" x14ac:dyDescent="0.2">
      <c r="A108" s="405" t="s">
        <v>133</v>
      </c>
      <c r="B108" s="152">
        <v>0</v>
      </c>
      <c r="C108" s="58"/>
      <c r="D108" s="57"/>
      <c r="E108" s="171">
        <v>3000</v>
      </c>
      <c r="F108" s="395"/>
      <c r="G108" s="172"/>
      <c r="H108" s="171">
        <f>E108+F108+G108</f>
        <v>3000</v>
      </c>
      <c r="I108" s="63"/>
      <c r="J108" s="223"/>
      <c r="K108" s="224"/>
    </row>
    <row r="109" spans="1:11" s="28" customFormat="1" x14ac:dyDescent="0.2">
      <c r="A109" s="405" t="s">
        <v>134</v>
      </c>
      <c r="B109" s="152">
        <v>3000</v>
      </c>
      <c r="C109" s="58"/>
      <c r="D109" s="57"/>
      <c r="E109" s="171">
        <v>8000</v>
      </c>
      <c r="F109" s="395"/>
      <c r="G109" s="172"/>
      <c r="H109" s="171">
        <f>E109+F109+G109</f>
        <v>8000</v>
      </c>
      <c r="I109" s="63"/>
      <c r="J109" s="223"/>
      <c r="K109" s="224"/>
    </row>
    <row r="110" spans="1:11" s="28" customFormat="1" x14ac:dyDescent="0.2">
      <c r="A110" s="405" t="s">
        <v>152</v>
      </c>
      <c r="B110" s="152">
        <v>500</v>
      </c>
      <c r="C110" s="58"/>
      <c r="D110" s="57"/>
      <c r="E110" s="171">
        <v>55689.57</v>
      </c>
      <c r="F110" s="395">
        <v>58566</v>
      </c>
      <c r="G110" s="172">
        <v>25000</v>
      </c>
      <c r="H110" s="171">
        <f>E110-F110+G110</f>
        <v>22123.57</v>
      </c>
      <c r="I110" s="63"/>
      <c r="J110" s="223"/>
      <c r="K110" s="224"/>
    </row>
    <row r="111" spans="1:11" s="28" customFormat="1" x14ac:dyDescent="0.2">
      <c r="A111" s="406" t="s">
        <v>157</v>
      </c>
      <c r="B111" s="152"/>
      <c r="C111" s="58"/>
      <c r="D111" s="57"/>
      <c r="E111" s="171">
        <v>1000</v>
      </c>
      <c r="F111" s="395">
        <v>226.08</v>
      </c>
      <c r="G111" s="172"/>
      <c r="H111" s="171">
        <v>773.92</v>
      </c>
      <c r="I111" s="63"/>
      <c r="J111" s="223"/>
      <c r="K111" s="224"/>
    </row>
    <row r="112" spans="1:11" s="28" customFormat="1" x14ac:dyDescent="0.2">
      <c r="A112" s="406" t="s">
        <v>158</v>
      </c>
      <c r="B112" s="152"/>
      <c r="C112" s="58"/>
      <c r="D112" s="57"/>
      <c r="E112" s="171">
        <v>5000</v>
      </c>
      <c r="F112" s="395"/>
      <c r="G112" s="172"/>
      <c r="H112" s="171">
        <v>5000</v>
      </c>
      <c r="I112" s="63"/>
      <c r="J112" s="223"/>
      <c r="K112" s="224"/>
    </row>
    <row r="113" spans="1:11" s="28" customFormat="1" x14ac:dyDescent="0.2">
      <c r="B113" s="49"/>
      <c r="C113" s="58"/>
      <c r="D113" s="57"/>
      <c r="E113" s="47"/>
      <c r="F113" s="169"/>
      <c r="G113" s="169"/>
      <c r="H113" s="169"/>
      <c r="J113" s="114"/>
      <c r="K113" s="224"/>
    </row>
    <row r="114" spans="1:11" s="28" customFormat="1" x14ac:dyDescent="0.2">
      <c r="B114" s="45">
        <f>SUM(B105:B110)</f>
        <v>17900</v>
      </c>
      <c r="C114" s="58"/>
      <c r="D114" s="57"/>
      <c r="E114" s="407">
        <f>SUM(E105:E112)</f>
        <v>82109.570000000007</v>
      </c>
      <c r="F114" s="408">
        <f>SUM(F105:F112)</f>
        <v>58879.18</v>
      </c>
      <c r="G114" s="407">
        <f>SUM(G105:G113)</f>
        <v>25000</v>
      </c>
      <c r="H114" s="407">
        <f>SUM(H105:H113)</f>
        <v>48230.39</v>
      </c>
      <c r="I114" s="407">
        <f>SUM(I105:I110)</f>
        <v>0</v>
      </c>
      <c r="J114" s="45"/>
      <c r="K114" s="225"/>
    </row>
    <row r="115" spans="1:11" s="132" customFormat="1" ht="11.25" x14ac:dyDescent="0.2">
      <c r="B115" s="111"/>
      <c r="C115" s="156"/>
      <c r="D115" s="135"/>
      <c r="E115" s="111"/>
      <c r="F115" s="111"/>
      <c r="G115" s="111"/>
      <c r="H115" s="111"/>
      <c r="I115" s="111"/>
      <c r="J115" s="157"/>
    </row>
    <row r="116" spans="1:11" s="132" customFormat="1" ht="11.25" x14ac:dyDescent="0.2">
      <c r="B116" s="111"/>
      <c r="C116" s="156"/>
      <c r="D116" s="135"/>
      <c r="E116" s="111"/>
      <c r="F116" s="111"/>
      <c r="G116" s="111"/>
      <c r="H116" s="111"/>
      <c r="I116" s="111"/>
      <c r="J116" s="157"/>
    </row>
    <row r="117" spans="1:11" s="132" customFormat="1" ht="12" x14ac:dyDescent="0.2">
      <c r="A117" s="409" t="s">
        <v>188</v>
      </c>
      <c r="B117" s="410">
        <v>39389.67</v>
      </c>
      <c r="C117" s="411"/>
      <c r="D117" s="412"/>
      <c r="E117" s="410">
        <f>Detail!V8</f>
        <v>97104.24</v>
      </c>
      <c r="F117" s="111"/>
      <c r="G117" s="111"/>
      <c r="H117" s="111"/>
      <c r="I117" s="111"/>
      <c r="J117" s="157"/>
    </row>
    <row r="118" spans="1:11" s="132" customFormat="1" ht="12" x14ac:dyDescent="0.2">
      <c r="A118" s="409" t="s">
        <v>189</v>
      </c>
      <c r="B118" s="410" t="e">
        <f>Detail!#REF!</f>
        <v>#REF!</v>
      </c>
      <c r="C118" s="411"/>
      <c r="D118" s="412"/>
      <c r="E118" s="410">
        <f>Detail!CD6</f>
        <v>67166</v>
      </c>
      <c r="F118" s="111"/>
      <c r="G118" s="111"/>
      <c r="H118" s="111"/>
      <c r="I118" s="111"/>
      <c r="J118" s="157"/>
    </row>
    <row r="119" spans="1:11" s="132" customFormat="1" ht="12" x14ac:dyDescent="0.2">
      <c r="A119" s="409" t="s">
        <v>190</v>
      </c>
      <c r="B119" s="410">
        <f>-G99</f>
        <v>-41731</v>
      </c>
      <c r="C119" s="411"/>
      <c r="D119" s="412"/>
      <c r="E119" s="410">
        <f>G99</f>
        <v>41731</v>
      </c>
      <c r="F119" s="111"/>
      <c r="G119" s="111"/>
      <c r="H119" s="111"/>
      <c r="I119" s="111"/>
      <c r="J119" s="157"/>
    </row>
    <row r="120" spans="1:11" s="132" customFormat="1" ht="12" x14ac:dyDescent="0.2">
      <c r="A120" s="409" t="s">
        <v>145</v>
      </c>
      <c r="B120" s="410">
        <f>-H114</f>
        <v>-48230.39</v>
      </c>
      <c r="C120" s="411"/>
      <c r="D120" s="412"/>
      <c r="E120" s="413">
        <f>H114</f>
        <v>48230.39</v>
      </c>
      <c r="F120" s="111"/>
      <c r="G120" s="111"/>
      <c r="H120" s="111"/>
      <c r="I120" s="111"/>
      <c r="J120" s="157"/>
    </row>
    <row r="121" spans="1:11" s="132" customFormat="1" ht="12" x14ac:dyDescent="0.2">
      <c r="A121" s="409" t="s">
        <v>187</v>
      </c>
      <c r="B121" s="410" t="e">
        <f>SUM(B117:B120)</f>
        <v>#REF!</v>
      </c>
      <c r="C121" s="411"/>
      <c r="D121" s="412"/>
      <c r="E121" s="410">
        <f>E117+E118-E119-E120</f>
        <v>74308.849999999991</v>
      </c>
      <c r="F121" s="111"/>
      <c r="G121" s="111"/>
      <c r="H121" s="111"/>
      <c r="I121" s="111"/>
      <c r="J121" s="157"/>
    </row>
    <row r="122" spans="1:11" s="132" customFormat="1" ht="11.25" x14ac:dyDescent="0.2">
      <c r="B122" s="111"/>
      <c r="C122" s="156"/>
      <c r="D122" s="135"/>
      <c r="E122" s="111"/>
      <c r="F122" s="111"/>
      <c r="G122" s="111"/>
      <c r="H122" s="111"/>
      <c r="I122" s="111"/>
      <c r="J122" s="157"/>
    </row>
    <row r="123" spans="1:11" s="132" customFormat="1" ht="11.25" x14ac:dyDescent="0.2">
      <c r="A123" s="132" t="s">
        <v>31</v>
      </c>
      <c r="B123" s="111" t="e">
        <f>B121</f>
        <v>#REF!</v>
      </c>
      <c r="C123" s="156"/>
      <c r="D123" s="135"/>
      <c r="E123" s="111"/>
      <c r="F123" s="111"/>
      <c r="G123" s="111"/>
      <c r="H123" s="111"/>
      <c r="I123" s="111"/>
      <c r="J123" s="157"/>
    </row>
    <row r="124" spans="1:11" s="132" customFormat="1" ht="11.25" x14ac:dyDescent="0.2">
      <c r="A124" s="132" t="s">
        <v>31</v>
      </c>
      <c r="B124" s="111">
        <v>37491.33</v>
      </c>
      <c r="C124" s="156"/>
      <c r="D124" s="135"/>
      <c r="E124" s="111"/>
      <c r="F124" s="111"/>
      <c r="G124" s="111"/>
      <c r="H124" s="111"/>
      <c r="I124" s="111"/>
      <c r="J124" s="157"/>
    </row>
    <row r="125" spans="1:11" s="132" customFormat="1" ht="11.25" x14ac:dyDescent="0.2">
      <c r="B125" s="111"/>
      <c r="C125" s="156"/>
      <c r="D125" s="135"/>
      <c r="E125" s="111"/>
      <c r="F125" s="111"/>
      <c r="G125" s="111"/>
      <c r="H125" s="111"/>
      <c r="I125" s="111"/>
      <c r="J125" s="157"/>
    </row>
    <row r="126" spans="1:11" s="132" customFormat="1" ht="11.25" x14ac:dyDescent="0.2">
      <c r="A126" s="132" t="s">
        <v>147</v>
      </c>
      <c r="B126" s="111"/>
      <c r="C126" s="156"/>
      <c r="D126" s="135"/>
      <c r="E126" s="111"/>
      <c r="F126" s="111"/>
      <c r="G126" s="111"/>
      <c r="H126" s="111"/>
      <c r="I126" s="111"/>
      <c r="J126" s="157"/>
    </row>
    <row r="127" spans="1:11" s="132" customFormat="1" ht="11.25" x14ac:dyDescent="0.2">
      <c r="B127" s="111"/>
      <c r="C127" s="156"/>
      <c r="D127" s="135"/>
      <c r="E127" s="111"/>
      <c r="F127" s="111"/>
      <c r="G127" s="111"/>
      <c r="H127" s="111"/>
      <c r="I127" s="111"/>
      <c r="J127" s="157"/>
    </row>
    <row r="128" spans="1:11" s="132" customFormat="1" ht="11.25" x14ac:dyDescent="0.2">
      <c r="B128" s="111"/>
      <c r="C128" s="156"/>
      <c r="D128" s="135"/>
      <c r="E128" s="111"/>
      <c r="F128" s="111"/>
      <c r="G128" s="111"/>
      <c r="H128" s="111"/>
      <c r="I128" s="111"/>
      <c r="J128" s="157"/>
    </row>
    <row r="129" spans="2:10" s="132" customFormat="1" ht="11.25" x14ac:dyDescent="0.2">
      <c r="B129" s="111"/>
      <c r="C129" s="156"/>
      <c r="D129" s="135"/>
      <c r="E129" s="111"/>
      <c r="F129" s="111"/>
      <c r="G129" s="111"/>
      <c r="H129" s="111"/>
      <c r="I129" s="111"/>
      <c r="J129" s="157"/>
    </row>
    <row r="130" spans="2:10" s="132" customFormat="1" ht="11.25" x14ac:dyDescent="0.2">
      <c r="B130" s="111"/>
      <c r="C130" s="156"/>
      <c r="D130" s="135"/>
      <c r="E130" s="111"/>
      <c r="F130" s="111"/>
      <c r="G130" s="111"/>
      <c r="H130" s="111"/>
      <c r="I130" s="111"/>
      <c r="J130" s="157"/>
    </row>
    <row r="131" spans="2:10" s="132" customFormat="1" ht="11.25" x14ac:dyDescent="0.2">
      <c r="B131" s="111"/>
      <c r="C131" s="156"/>
      <c r="D131" s="135"/>
      <c r="E131" s="111"/>
      <c r="F131" s="111"/>
      <c r="G131" s="111"/>
      <c r="H131" s="111"/>
      <c r="I131" s="111"/>
      <c r="J131" s="157"/>
    </row>
    <row r="132" spans="2:10" s="132" customFormat="1" ht="11.25" x14ac:dyDescent="0.2">
      <c r="B132" s="111"/>
      <c r="C132" s="156"/>
      <c r="D132" s="135"/>
      <c r="E132" s="111"/>
      <c r="F132" s="111"/>
      <c r="G132" s="111"/>
      <c r="H132" s="111"/>
      <c r="I132" s="111"/>
      <c r="J132" s="157"/>
    </row>
    <row r="133" spans="2:10" s="132" customFormat="1" ht="11.25" x14ac:dyDescent="0.2">
      <c r="B133" s="111"/>
      <c r="C133" s="156"/>
      <c r="D133" s="135"/>
      <c r="E133" s="111"/>
      <c r="F133" s="111"/>
      <c r="G133" s="111"/>
      <c r="H133" s="111"/>
      <c r="I133" s="111"/>
      <c r="J133" s="157"/>
    </row>
    <row r="134" spans="2:10" s="132" customFormat="1" ht="11.25" x14ac:dyDescent="0.2">
      <c r="B134" s="111"/>
      <c r="C134" s="156"/>
      <c r="D134" s="135"/>
      <c r="E134" s="111"/>
      <c r="F134" s="111"/>
      <c r="G134" s="111"/>
      <c r="H134" s="111"/>
      <c r="I134" s="111"/>
      <c r="J134" s="157"/>
    </row>
    <row r="135" spans="2:10" s="132" customFormat="1" ht="11.25" x14ac:dyDescent="0.2">
      <c r="B135" s="111"/>
      <c r="C135" s="156"/>
      <c r="D135" s="135"/>
      <c r="E135" s="111"/>
      <c r="F135" s="111"/>
      <c r="G135" s="111"/>
      <c r="H135" s="111"/>
      <c r="I135" s="111"/>
      <c r="J135" s="157"/>
    </row>
    <row r="136" spans="2:10" s="132" customFormat="1" ht="11.25" x14ac:dyDescent="0.2">
      <c r="B136" s="111"/>
      <c r="C136" s="156"/>
      <c r="D136" s="135"/>
      <c r="E136" s="111"/>
      <c r="F136" s="111"/>
      <c r="G136" s="111"/>
      <c r="H136" s="111"/>
      <c r="I136" s="111"/>
      <c r="J136" s="157"/>
    </row>
    <row r="137" spans="2:10" s="132" customFormat="1" ht="11.25" x14ac:dyDescent="0.2">
      <c r="B137" s="111"/>
      <c r="C137" s="156"/>
      <c r="D137" s="135"/>
      <c r="E137" s="111"/>
      <c r="F137" s="111"/>
      <c r="G137" s="111"/>
      <c r="H137" s="111"/>
      <c r="I137" s="111"/>
      <c r="J137" s="157"/>
    </row>
    <row r="138" spans="2:10" s="132" customFormat="1" ht="11.25" x14ac:dyDescent="0.2">
      <c r="B138" s="111"/>
      <c r="C138" s="156"/>
      <c r="D138" s="135"/>
      <c r="E138" s="111"/>
      <c r="F138" s="111"/>
      <c r="G138" s="111"/>
      <c r="H138" s="111"/>
      <c r="I138" s="111"/>
      <c r="J138" s="157"/>
    </row>
    <row r="139" spans="2:10" s="132" customFormat="1" ht="11.25" x14ac:dyDescent="0.2">
      <c r="B139" s="111"/>
      <c r="C139" s="156"/>
      <c r="D139" s="135"/>
      <c r="E139" s="111"/>
      <c r="F139" s="111"/>
      <c r="G139" s="111"/>
      <c r="H139" s="111"/>
      <c r="I139" s="111"/>
      <c r="J139" s="157"/>
    </row>
    <row r="140" spans="2:10" s="132" customFormat="1" ht="11.25" x14ac:dyDescent="0.2">
      <c r="B140" s="111"/>
      <c r="C140" s="156"/>
      <c r="D140" s="135"/>
      <c r="E140" s="111"/>
      <c r="F140" s="111"/>
      <c r="G140" s="111"/>
      <c r="H140" s="111"/>
      <c r="I140" s="111"/>
      <c r="J140" s="157"/>
    </row>
    <row r="141" spans="2:10" s="132" customFormat="1" ht="11.25" x14ac:dyDescent="0.2">
      <c r="B141" s="111"/>
      <c r="C141" s="156"/>
      <c r="D141" s="135"/>
      <c r="E141" s="111"/>
      <c r="F141" s="111"/>
      <c r="G141" s="111"/>
      <c r="H141" s="111"/>
      <c r="I141" s="111"/>
      <c r="J141" s="157"/>
    </row>
    <row r="142" spans="2:10" s="132" customFormat="1" ht="11.25" x14ac:dyDescent="0.2">
      <c r="B142" s="111"/>
      <c r="C142" s="156"/>
      <c r="D142" s="135"/>
      <c r="E142" s="111"/>
      <c r="F142" s="111"/>
      <c r="G142" s="111"/>
      <c r="H142" s="111"/>
      <c r="I142" s="111"/>
      <c r="J142" s="157"/>
    </row>
    <row r="143" spans="2:10" s="132" customFormat="1" ht="11.25" x14ac:dyDescent="0.2">
      <c r="B143" s="111"/>
      <c r="C143" s="156"/>
      <c r="D143" s="135"/>
      <c r="E143" s="111"/>
      <c r="F143" s="111"/>
      <c r="G143" s="111"/>
      <c r="H143" s="111"/>
      <c r="I143" s="111"/>
      <c r="J143" s="157"/>
    </row>
    <row r="144" spans="2:10" s="132" customFormat="1" ht="11.25" x14ac:dyDescent="0.2">
      <c r="B144" s="111"/>
      <c r="C144" s="156"/>
      <c r="D144" s="135"/>
      <c r="E144" s="111"/>
      <c r="F144" s="111"/>
      <c r="G144" s="111"/>
      <c r="H144" s="111"/>
      <c r="I144" s="111"/>
      <c r="J144" s="157"/>
    </row>
    <row r="145" spans="2:19" s="28" customFormat="1" ht="11.25" x14ac:dyDescent="0.2">
      <c r="B145" s="131"/>
      <c r="C145" s="155"/>
      <c r="D145" s="131"/>
      <c r="E145" s="114"/>
      <c r="F145" s="121"/>
      <c r="G145" s="121"/>
      <c r="H145" s="121"/>
      <c r="I145" s="121"/>
      <c r="J145" s="136"/>
    </row>
    <row r="146" spans="2:19" s="28" customFormat="1" ht="11.25" x14ac:dyDescent="0.2">
      <c r="B146" s="57"/>
      <c r="C146" s="58"/>
      <c r="D146" s="57"/>
      <c r="E146" s="114"/>
      <c r="F146" s="121"/>
      <c r="G146" s="121"/>
      <c r="H146" s="121"/>
      <c r="I146" s="121"/>
      <c r="J146" s="136"/>
    </row>
    <row r="147" spans="2:19" s="28" customFormat="1" ht="11.25" x14ac:dyDescent="0.2">
      <c r="B147" s="57"/>
      <c r="C147" s="58"/>
      <c r="D147" s="57"/>
      <c r="E147" s="114"/>
      <c r="F147" s="121"/>
      <c r="G147" s="121"/>
      <c r="H147" s="121"/>
      <c r="I147" s="121"/>
      <c r="J147" s="136"/>
    </row>
    <row r="148" spans="2:19" s="59" customFormat="1" x14ac:dyDescent="0.2">
      <c r="B148" s="60"/>
      <c r="C148" s="61"/>
      <c r="D148"/>
      <c r="E148" s="26"/>
      <c r="F148" s="26"/>
      <c r="G148" s="26"/>
      <c r="H148" s="26"/>
      <c r="I148" s="26"/>
      <c r="J148" s="42"/>
      <c r="L148"/>
      <c r="M148"/>
      <c r="N148"/>
      <c r="O148"/>
      <c r="P148"/>
      <c r="Q148"/>
      <c r="R148"/>
      <c r="S148"/>
    </row>
    <row r="149" spans="2:19" x14ac:dyDescent="0.2">
      <c r="B149" s="63"/>
      <c r="C149"/>
      <c r="D149"/>
      <c r="E149" s="26"/>
      <c r="F149" s="26"/>
    </row>
    <row r="150" spans="2:19" x14ac:dyDescent="0.2">
      <c r="B150"/>
      <c r="C150"/>
      <c r="D150"/>
      <c r="E150" s="26"/>
      <c r="F150" s="26"/>
    </row>
    <row r="151" spans="2:19" x14ac:dyDescent="0.2">
      <c r="B151"/>
      <c r="C151"/>
      <c r="D151"/>
      <c r="E151" s="26"/>
      <c r="F151" s="26"/>
    </row>
    <row r="152" spans="2:19" x14ac:dyDescent="0.2">
      <c r="B152"/>
      <c r="C152"/>
      <c r="D152"/>
      <c r="E152" s="26"/>
      <c r="F152" s="26"/>
    </row>
    <row r="153" spans="2:19" x14ac:dyDescent="0.2">
      <c r="B153" s="63"/>
      <c r="C153"/>
      <c r="D153"/>
      <c r="E153" s="26"/>
      <c r="F153" s="26"/>
    </row>
    <row r="154" spans="2:19" x14ac:dyDescent="0.2">
      <c r="B154"/>
      <c r="C154"/>
      <c r="D154"/>
      <c r="E154" s="26"/>
      <c r="F154" s="26"/>
    </row>
    <row r="155" spans="2:19" x14ac:dyDescent="0.2">
      <c r="B155" s="70"/>
      <c r="C155"/>
      <c r="D155"/>
      <c r="E155" s="26"/>
      <c r="F155" s="26"/>
    </row>
    <row r="156" spans="2:19" x14ac:dyDescent="0.2">
      <c r="B156" s="70"/>
      <c r="C156"/>
      <c r="D156"/>
      <c r="E156" s="26"/>
      <c r="F156" s="26"/>
    </row>
    <row r="157" spans="2:19" x14ac:dyDescent="0.2">
      <c r="B157"/>
      <c r="C157"/>
      <c r="D157"/>
      <c r="E157" s="26"/>
      <c r="F157" s="26"/>
    </row>
    <row r="158" spans="2:19" x14ac:dyDescent="0.2">
      <c r="B158" s="74"/>
      <c r="C158"/>
      <c r="D158"/>
      <c r="E158" s="26"/>
      <c r="F158" s="26"/>
    </row>
    <row r="159" spans="2:19" x14ac:dyDescent="0.2">
      <c r="B159"/>
      <c r="C159"/>
      <c r="D159"/>
      <c r="E159" s="26"/>
      <c r="F159" s="26"/>
    </row>
    <row r="160" spans="2:19" x14ac:dyDescent="0.2">
      <c r="B160"/>
      <c r="C160"/>
      <c r="D160"/>
      <c r="E160" s="26"/>
      <c r="F160" s="26"/>
    </row>
    <row r="161" spans="2:6" x14ac:dyDescent="0.2">
      <c r="B161"/>
      <c r="C161"/>
      <c r="D161"/>
      <c r="E161" s="26"/>
      <c r="F161" s="26"/>
    </row>
    <row r="162" spans="2:6" x14ac:dyDescent="0.2">
      <c r="B162"/>
      <c r="C162"/>
      <c r="D162"/>
      <c r="E162" s="26"/>
      <c r="F162" s="26"/>
    </row>
    <row r="163" spans="2:6" x14ac:dyDescent="0.2">
      <c r="B163"/>
      <c r="C163"/>
      <c r="D163"/>
      <c r="E163" s="26"/>
      <c r="F163" s="26"/>
    </row>
    <row r="164" spans="2:6" x14ac:dyDescent="0.2">
      <c r="B164"/>
      <c r="C164"/>
      <c r="D164"/>
      <c r="E164" s="26"/>
      <c r="F164" s="26"/>
    </row>
    <row r="165" spans="2:6" x14ac:dyDescent="0.2">
      <c r="B165"/>
      <c r="C165"/>
      <c r="D165"/>
      <c r="E165" s="26"/>
      <c r="F165" s="26"/>
    </row>
    <row r="166" spans="2:6" x14ac:dyDescent="0.2">
      <c r="B166"/>
      <c r="C166"/>
      <c r="D166"/>
      <c r="E166" s="26"/>
      <c r="F166" s="26"/>
    </row>
    <row r="167" spans="2:6" x14ac:dyDescent="0.2">
      <c r="B167"/>
      <c r="C167"/>
      <c r="D167"/>
      <c r="E167" s="26"/>
      <c r="F167" s="26"/>
    </row>
    <row r="168" spans="2:6" x14ac:dyDescent="0.2">
      <c r="B168"/>
      <c r="C168"/>
      <c r="D168"/>
      <c r="E168" s="26"/>
      <c r="F168" s="26"/>
    </row>
    <row r="169" spans="2:6" x14ac:dyDescent="0.2">
      <c r="B169"/>
      <c r="C169"/>
      <c r="D169"/>
      <c r="E169" s="26"/>
      <c r="F169" s="26"/>
    </row>
    <row r="170" spans="2:6" x14ac:dyDescent="0.2">
      <c r="B170"/>
      <c r="C170"/>
      <c r="D170"/>
      <c r="E170" s="26"/>
      <c r="F170" s="26"/>
    </row>
    <row r="171" spans="2:6" x14ac:dyDescent="0.2">
      <c r="B171"/>
      <c r="C171"/>
      <c r="D171"/>
      <c r="E171" s="26"/>
      <c r="F171" s="26"/>
    </row>
    <row r="172" spans="2:6" x14ac:dyDescent="0.2">
      <c r="B172"/>
      <c r="C172"/>
      <c r="D172"/>
      <c r="E172" s="26"/>
      <c r="F172" s="26"/>
    </row>
    <row r="173" spans="2:6" x14ac:dyDescent="0.2">
      <c r="B173"/>
      <c r="C173"/>
      <c r="D173"/>
      <c r="E173" s="26"/>
      <c r="F173" s="26"/>
    </row>
    <row r="174" spans="2:6" x14ac:dyDescent="0.2">
      <c r="B174"/>
      <c r="C174"/>
      <c r="D174"/>
      <c r="E174" s="26"/>
      <c r="F174" s="26"/>
    </row>
    <row r="175" spans="2:6" x14ac:dyDescent="0.2">
      <c r="B175"/>
      <c r="C175"/>
      <c r="D175"/>
      <c r="E175" s="26"/>
      <c r="F175" s="26"/>
    </row>
    <row r="176" spans="2:6" x14ac:dyDescent="0.2">
      <c r="B176"/>
      <c r="C176"/>
      <c r="D176"/>
      <c r="E176" s="26"/>
      <c r="F176" s="26"/>
    </row>
    <row r="177" spans="2:6" x14ac:dyDescent="0.2">
      <c r="B177"/>
      <c r="C177"/>
      <c r="D177"/>
      <c r="E177" s="26"/>
      <c r="F177" s="26"/>
    </row>
    <row r="178" spans="2:6" x14ac:dyDescent="0.2">
      <c r="B178"/>
      <c r="C178"/>
      <c r="D178"/>
      <c r="E178" s="26"/>
      <c r="F178" s="26"/>
    </row>
    <row r="179" spans="2:6" x14ac:dyDescent="0.2">
      <c r="B179"/>
      <c r="C179"/>
      <c r="D179"/>
      <c r="E179" s="26"/>
      <c r="F179" s="26"/>
    </row>
    <row r="180" spans="2:6" x14ac:dyDescent="0.2">
      <c r="B180"/>
      <c r="C180"/>
      <c r="D180"/>
      <c r="E180" s="26"/>
      <c r="F180" s="26"/>
    </row>
    <row r="181" spans="2:6" x14ac:dyDescent="0.2">
      <c r="B181"/>
      <c r="C181"/>
      <c r="D181"/>
      <c r="E181" s="26"/>
      <c r="F181" s="26"/>
    </row>
    <row r="182" spans="2:6" x14ac:dyDescent="0.2">
      <c r="B182"/>
      <c r="C182"/>
      <c r="D182"/>
      <c r="E182" s="26"/>
      <c r="F182" s="26"/>
    </row>
    <row r="183" spans="2:6" x14ac:dyDescent="0.2">
      <c r="B183"/>
      <c r="C183"/>
      <c r="D183"/>
      <c r="E183" s="26"/>
      <c r="F183" s="26"/>
    </row>
    <row r="184" spans="2:6" x14ac:dyDescent="0.2">
      <c r="B184"/>
      <c r="C184"/>
      <c r="D184"/>
      <c r="E184" s="26"/>
      <c r="F184" s="26"/>
    </row>
    <row r="185" spans="2:6" x14ac:dyDescent="0.2">
      <c r="B185"/>
      <c r="C185"/>
      <c r="D185"/>
      <c r="E185" s="26"/>
      <c r="F185" s="26"/>
    </row>
    <row r="186" spans="2:6" x14ac:dyDescent="0.2">
      <c r="B186"/>
      <c r="C186"/>
      <c r="D186"/>
      <c r="E186" s="26"/>
      <c r="F186" s="26"/>
    </row>
    <row r="187" spans="2:6" x14ac:dyDescent="0.2">
      <c r="B187"/>
      <c r="C187"/>
      <c r="D187"/>
      <c r="E187" s="26"/>
      <c r="F187" s="26"/>
    </row>
    <row r="188" spans="2:6" x14ac:dyDescent="0.2">
      <c r="B188"/>
      <c r="C188"/>
      <c r="D188"/>
      <c r="E188" s="26"/>
      <c r="F188" s="26"/>
    </row>
    <row r="189" spans="2:6" x14ac:dyDescent="0.2">
      <c r="B189"/>
      <c r="C189"/>
      <c r="D189"/>
      <c r="E189" s="26"/>
      <c r="F189" s="26"/>
    </row>
    <row r="190" spans="2:6" x14ac:dyDescent="0.2">
      <c r="B190"/>
      <c r="C190"/>
      <c r="D190"/>
      <c r="E190" s="26"/>
      <c r="F190" s="26"/>
    </row>
    <row r="191" spans="2:6" x14ac:dyDescent="0.2">
      <c r="B191"/>
      <c r="C191"/>
      <c r="D191"/>
      <c r="E191" s="26"/>
      <c r="F191" s="26"/>
    </row>
    <row r="192" spans="2:6" x14ac:dyDescent="0.2">
      <c r="B192"/>
      <c r="C192"/>
      <c r="D192"/>
      <c r="E192" s="26"/>
      <c r="F192" s="26"/>
    </row>
    <row r="193" spans="2:6" x14ac:dyDescent="0.2">
      <c r="B193"/>
      <c r="C193"/>
      <c r="D193"/>
      <c r="E193" s="26"/>
      <c r="F193" s="26"/>
    </row>
    <row r="194" spans="2:6" x14ac:dyDescent="0.2">
      <c r="B194"/>
      <c r="C194"/>
      <c r="D194"/>
      <c r="E194" s="26"/>
      <c r="F194" s="26"/>
    </row>
    <row r="195" spans="2:6" x14ac:dyDescent="0.2">
      <c r="B195"/>
      <c r="C195"/>
      <c r="D195"/>
      <c r="E195" s="26"/>
      <c r="F195" s="26"/>
    </row>
    <row r="196" spans="2:6" x14ac:dyDescent="0.2">
      <c r="B196"/>
      <c r="C196"/>
      <c r="D196"/>
      <c r="E196" s="26"/>
      <c r="F196" s="26"/>
    </row>
    <row r="197" spans="2:6" x14ac:dyDescent="0.2">
      <c r="B197"/>
      <c r="C197"/>
      <c r="D197"/>
      <c r="E197" s="26"/>
      <c r="F197" s="26"/>
    </row>
    <row r="198" spans="2:6" x14ac:dyDescent="0.2">
      <c r="B198"/>
      <c r="C198"/>
      <c r="D198"/>
      <c r="E198" s="26"/>
      <c r="F198" s="26"/>
    </row>
    <row r="199" spans="2:6" x14ac:dyDescent="0.2">
      <c r="B199"/>
      <c r="C199"/>
      <c r="D199"/>
      <c r="E199" s="26"/>
      <c r="F199" s="26"/>
    </row>
    <row r="200" spans="2:6" x14ac:dyDescent="0.2">
      <c r="B200"/>
      <c r="C200"/>
      <c r="D200"/>
      <c r="E200" s="26"/>
      <c r="F200" s="26"/>
    </row>
    <row r="201" spans="2:6" x14ac:dyDescent="0.2">
      <c r="B201"/>
      <c r="C201"/>
      <c r="D201"/>
      <c r="E201" s="26"/>
      <c r="F201" s="26"/>
    </row>
    <row r="202" spans="2:6" x14ac:dyDescent="0.2">
      <c r="B202"/>
      <c r="C202"/>
      <c r="D202"/>
      <c r="E202" s="26"/>
      <c r="F202" s="26"/>
    </row>
    <row r="203" spans="2:6" x14ac:dyDescent="0.2">
      <c r="B203"/>
      <c r="C203"/>
      <c r="D203"/>
      <c r="E203" s="26"/>
      <c r="F203" s="26"/>
    </row>
    <row r="204" spans="2:6" x14ac:dyDescent="0.2">
      <c r="B204"/>
      <c r="C204"/>
      <c r="D204"/>
      <c r="E204" s="26"/>
      <c r="F204" s="26"/>
    </row>
    <row r="205" spans="2:6" x14ac:dyDescent="0.2">
      <c r="B205"/>
      <c r="C205"/>
      <c r="D205"/>
      <c r="E205" s="26"/>
      <c r="F205" s="26"/>
    </row>
    <row r="206" spans="2:6" x14ac:dyDescent="0.2">
      <c r="B206"/>
      <c r="C206"/>
      <c r="D206"/>
      <c r="E206" s="26"/>
      <c r="F206" s="26"/>
    </row>
    <row r="207" spans="2:6" x14ac:dyDescent="0.2">
      <c r="B207"/>
      <c r="C207"/>
      <c r="D207"/>
      <c r="E207" s="26"/>
      <c r="F207" s="26"/>
    </row>
    <row r="208" spans="2:6" x14ac:dyDescent="0.2">
      <c r="B208"/>
      <c r="C208"/>
      <c r="D208"/>
      <c r="E208" s="26"/>
      <c r="F208" s="26"/>
    </row>
    <row r="209" spans="2:6" x14ac:dyDescent="0.2">
      <c r="B209"/>
      <c r="C209"/>
      <c r="D209"/>
      <c r="E209" s="26"/>
      <c r="F209" s="26"/>
    </row>
    <row r="210" spans="2:6" x14ac:dyDescent="0.2">
      <c r="B210"/>
      <c r="C210"/>
      <c r="D210"/>
      <c r="E210" s="26"/>
      <c r="F210" s="26"/>
    </row>
    <row r="211" spans="2:6" x14ac:dyDescent="0.2">
      <c r="B211"/>
      <c r="C211"/>
      <c r="D211"/>
      <c r="E211" s="26"/>
      <c r="F211" s="26"/>
    </row>
    <row r="212" spans="2:6" x14ac:dyDescent="0.2">
      <c r="B212"/>
      <c r="C212"/>
      <c r="D212"/>
      <c r="E212" s="26"/>
      <c r="F212" s="26"/>
    </row>
    <row r="213" spans="2:6" x14ac:dyDescent="0.2">
      <c r="B213"/>
      <c r="C213"/>
      <c r="D213"/>
      <c r="E213" s="26"/>
      <c r="F213" s="26"/>
    </row>
    <row r="214" spans="2:6" x14ac:dyDescent="0.2">
      <c r="B214"/>
      <c r="C214"/>
      <c r="D214"/>
      <c r="E214" s="26"/>
      <c r="F214" s="26"/>
    </row>
    <row r="215" spans="2:6" x14ac:dyDescent="0.2">
      <c r="B215"/>
      <c r="C215"/>
      <c r="D215"/>
      <c r="E215" s="26"/>
      <c r="F215" s="26"/>
    </row>
    <row r="216" spans="2:6" x14ac:dyDescent="0.2">
      <c r="B216"/>
      <c r="C216"/>
      <c r="D216"/>
      <c r="E216" s="26"/>
      <c r="F216" s="26"/>
    </row>
    <row r="217" spans="2:6" x14ac:dyDescent="0.2">
      <c r="B217"/>
      <c r="C217"/>
      <c r="D217"/>
      <c r="E217" s="26"/>
      <c r="F217" s="26"/>
    </row>
    <row r="218" spans="2:6" x14ac:dyDescent="0.2">
      <c r="B218"/>
      <c r="C218"/>
      <c r="D218"/>
      <c r="E218" s="26"/>
      <c r="F218" s="26"/>
    </row>
    <row r="219" spans="2:6" x14ac:dyDescent="0.2">
      <c r="B219"/>
      <c r="C219"/>
      <c r="D219"/>
      <c r="E219" s="26"/>
      <c r="F219" s="26"/>
    </row>
    <row r="220" spans="2:6" x14ac:dyDescent="0.2">
      <c r="B220"/>
      <c r="C220"/>
      <c r="D220"/>
      <c r="E220" s="26"/>
      <c r="F220" s="26"/>
    </row>
    <row r="221" spans="2:6" x14ac:dyDescent="0.2">
      <c r="B221"/>
      <c r="C221"/>
      <c r="D221"/>
      <c r="E221" s="26"/>
      <c r="F221" s="26"/>
    </row>
  </sheetData>
  <phoneticPr fontId="5" type="noConversion"/>
  <pageMargins left="0.35416666666666669" right="0.35416666666666669" top="0.47361111111111115" bottom="0.47361111111111115" header="0.23611111111111113" footer="0.23611111111111113"/>
  <pageSetup paperSize="9" scale="87" firstPageNumber="0" fitToHeight="3" orientation="landscape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Budget</vt:lpstr>
      <vt:lpstr>Excel_BuiltIn_Print_Area_2_1_1_1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Minnighan</cp:lastModifiedBy>
  <cp:lastPrinted>2011-07-06T08:31:14Z</cp:lastPrinted>
  <dcterms:created xsi:type="dcterms:W3CDTF">2008-06-04T12:41:26Z</dcterms:created>
  <dcterms:modified xsi:type="dcterms:W3CDTF">2020-04-30T10:34:48Z</dcterms:modified>
</cp:coreProperties>
</file>