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Website Uploads\SEPC Accounts\"/>
    </mc:Choice>
  </mc:AlternateContent>
  <xr:revisionPtr revIDLastSave="0" documentId="8_{25B58E6B-3D5B-4AB7-BAE2-2EA04718681E}" xr6:coauthVersionLast="45" xr6:coauthVersionMax="45" xr10:uidLastSave="{00000000-0000-0000-0000-000000000000}"/>
  <bookViews>
    <workbookView xWindow="-120" yWindow="-120" windowWidth="20730" windowHeight="11160" tabRatio="242"/>
  </bookViews>
  <sheets>
    <sheet name="Detail" sheetId="1" r:id="rId1"/>
    <sheet name="Budget" sheetId="2" r:id="rId2"/>
  </sheets>
  <definedNames>
    <definedName name="Excel_BuiltIn_Print_Area_2_1">Budget!#REF!</definedName>
    <definedName name="Excel_BuiltIn_Print_Area_2_1_1">Budget!#REF!</definedName>
    <definedName name="Excel_BuiltIn_Print_Area_2_1_1_1">Budget!$A$3:$F$150</definedName>
    <definedName name="_xlnm.Print_Area" localSheetId="1">Budget!$A:$J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172" i="1" l="1"/>
  <c r="F81" i="2"/>
  <c r="E80" i="2"/>
  <c r="G80" i="2"/>
  <c r="G81" i="2"/>
  <c r="E79" i="2"/>
  <c r="E116" i="2"/>
  <c r="E74" i="2"/>
  <c r="E73" i="2"/>
  <c r="BZ172" i="1"/>
  <c r="F73" i="2"/>
  <c r="CA172" i="1"/>
  <c r="F74" i="2"/>
  <c r="E6" i="2"/>
  <c r="AF172" i="1"/>
  <c r="F6" i="2"/>
  <c r="A94" i="2"/>
  <c r="H107" i="2"/>
  <c r="F116" i="2"/>
  <c r="G116" i="2"/>
  <c r="H112" i="2"/>
  <c r="A5" i="2"/>
  <c r="C5" i="2"/>
  <c r="C25" i="2"/>
  <c r="E5" i="2"/>
  <c r="G5" i="2"/>
  <c r="AE172" i="1"/>
  <c r="F5" i="2"/>
  <c r="A7" i="2"/>
  <c r="C7" i="2"/>
  <c r="E7" i="2"/>
  <c r="G7" i="2"/>
  <c r="AG172" i="1"/>
  <c r="F7" i="2"/>
  <c r="E8" i="2"/>
  <c r="G8" i="2"/>
  <c r="F8" i="2"/>
  <c r="A9" i="2"/>
  <c r="C9" i="2"/>
  <c r="E9" i="2"/>
  <c r="G9" i="2"/>
  <c r="AI172" i="1"/>
  <c r="F9" i="2"/>
  <c r="H9" i="2"/>
  <c r="A10" i="2"/>
  <c r="C10" i="2"/>
  <c r="E10" i="2"/>
  <c r="AJ172" i="1"/>
  <c r="F10" i="2"/>
  <c r="G10" i="2"/>
  <c r="A11" i="2"/>
  <c r="C11" i="2"/>
  <c r="E11" i="2"/>
  <c r="G11" i="2"/>
  <c r="AK172" i="1"/>
  <c r="F11" i="2"/>
  <c r="H11" i="2"/>
  <c r="A12" i="2"/>
  <c r="C12" i="2"/>
  <c r="E12" i="2"/>
  <c r="G12" i="2"/>
  <c r="AL172" i="1"/>
  <c r="F12" i="2"/>
  <c r="H12" i="2"/>
  <c r="A13" i="2"/>
  <c r="C13" i="2"/>
  <c r="E13" i="2"/>
  <c r="G13" i="2"/>
  <c r="AM172" i="1"/>
  <c r="F13" i="2"/>
  <c r="A14" i="2"/>
  <c r="C14" i="2"/>
  <c r="E14" i="2"/>
  <c r="G14" i="2"/>
  <c r="AN172" i="1"/>
  <c r="F14" i="2"/>
  <c r="H14" i="2"/>
  <c r="E15" i="2"/>
  <c r="G15" i="2"/>
  <c r="AO172" i="1"/>
  <c r="F15" i="2"/>
  <c r="H15" i="2"/>
  <c r="A16" i="2"/>
  <c r="C16" i="2"/>
  <c r="E16" i="2"/>
  <c r="G16" i="2"/>
  <c r="AP172" i="1"/>
  <c r="F16" i="2"/>
  <c r="H16" i="2"/>
  <c r="A17" i="2"/>
  <c r="C17" i="2"/>
  <c r="E17" i="2"/>
  <c r="G17" i="2"/>
  <c r="AQ172" i="1"/>
  <c r="F17" i="2"/>
  <c r="H17" i="2"/>
  <c r="E18" i="2"/>
  <c r="G18" i="2"/>
  <c r="AR172" i="1"/>
  <c r="F18" i="2"/>
  <c r="H18" i="2"/>
  <c r="A19" i="2"/>
  <c r="C19" i="2"/>
  <c r="E19" i="2"/>
  <c r="G19" i="2"/>
  <c r="AS172" i="1"/>
  <c r="F19" i="2"/>
  <c r="H19" i="2"/>
  <c r="A20" i="2"/>
  <c r="C20" i="2"/>
  <c r="E20" i="2"/>
  <c r="AT172" i="1"/>
  <c r="F20" i="2"/>
  <c r="A21" i="2"/>
  <c r="C21" i="2"/>
  <c r="E21" i="2"/>
  <c r="G21" i="2"/>
  <c r="AU172" i="1"/>
  <c r="F21" i="2"/>
  <c r="H21" i="2"/>
  <c r="A22" i="2"/>
  <c r="C22" i="2"/>
  <c r="E22" i="2"/>
  <c r="G22" i="2"/>
  <c r="AV172" i="1"/>
  <c r="F22" i="2"/>
  <c r="H22" i="2"/>
  <c r="A23" i="2"/>
  <c r="C23" i="2"/>
  <c r="E23" i="2"/>
  <c r="G23" i="2"/>
  <c r="AW172" i="1"/>
  <c r="F23" i="2"/>
  <c r="H23" i="2"/>
  <c r="A24" i="2"/>
  <c r="C24" i="2"/>
  <c r="E24" i="2"/>
  <c r="G24" i="2"/>
  <c r="AX172" i="1"/>
  <c r="F24" i="2"/>
  <c r="H24" i="2"/>
  <c r="D25" i="2"/>
  <c r="I25" i="2"/>
  <c r="A29" i="2"/>
  <c r="C29" i="2"/>
  <c r="C43" i="2"/>
  <c r="E29" i="2"/>
  <c r="G29" i="2"/>
  <c r="AY172" i="1"/>
  <c r="F29" i="2"/>
  <c r="H29" i="2"/>
  <c r="A30" i="2"/>
  <c r="C30" i="2"/>
  <c r="D30" i="2"/>
  <c r="D43" i="2"/>
  <c r="E30" i="2"/>
  <c r="G30" i="2"/>
  <c r="AZ172" i="1"/>
  <c r="F30" i="2"/>
  <c r="H30" i="2"/>
  <c r="A31" i="2"/>
  <c r="C31" i="2"/>
  <c r="D31" i="2"/>
  <c r="E31" i="2"/>
  <c r="G31" i="2"/>
  <c r="BA172" i="1"/>
  <c r="F31" i="2"/>
  <c r="H31" i="2"/>
  <c r="A32" i="2"/>
  <c r="C32" i="2"/>
  <c r="E32" i="2"/>
  <c r="BB172" i="1"/>
  <c r="F32" i="2"/>
  <c r="A33" i="2"/>
  <c r="C33" i="2"/>
  <c r="D33" i="2"/>
  <c r="E33" i="2"/>
  <c r="G33" i="2"/>
  <c r="BC172" i="1"/>
  <c r="F33" i="2"/>
  <c r="H33" i="2"/>
  <c r="A34" i="2"/>
  <c r="E34" i="2"/>
  <c r="G34" i="2"/>
  <c r="BD172" i="1"/>
  <c r="F34" i="2"/>
  <c r="A35" i="2"/>
  <c r="C35" i="2"/>
  <c r="E35" i="2"/>
  <c r="G35" i="2"/>
  <c r="BE172" i="1"/>
  <c r="F35" i="2"/>
  <c r="H35" i="2"/>
  <c r="A36" i="2"/>
  <c r="BF172" i="1"/>
  <c r="F36" i="2"/>
  <c r="H36" i="2"/>
  <c r="E36" i="2"/>
  <c r="G36" i="2"/>
  <c r="C37" i="2"/>
  <c r="D37" i="2"/>
  <c r="E37" i="2"/>
  <c r="G37" i="2"/>
  <c r="BG172" i="1"/>
  <c r="F37" i="2"/>
  <c r="H37" i="2"/>
  <c r="A38" i="2"/>
  <c r="E38" i="2"/>
  <c r="BH172" i="1"/>
  <c r="F38" i="2"/>
  <c r="A39" i="2"/>
  <c r="E39" i="2"/>
  <c r="G39" i="2"/>
  <c r="BI172" i="1"/>
  <c r="F39" i="2"/>
  <c r="H39" i="2"/>
  <c r="A40" i="2"/>
  <c r="E40" i="2"/>
  <c r="G40" i="2"/>
  <c r="BJ172" i="1"/>
  <c r="F40" i="2"/>
  <c r="H40" i="2"/>
  <c r="A41" i="2"/>
  <c r="E41" i="2"/>
  <c r="BK172" i="1"/>
  <c r="F41" i="2"/>
  <c r="E42" i="2"/>
  <c r="BL172" i="1"/>
  <c r="F42" i="2"/>
  <c r="I43" i="2"/>
  <c r="A47" i="2"/>
  <c r="C47" i="2"/>
  <c r="C52" i="2"/>
  <c r="D47" i="2"/>
  <c r="D52" i="2"/>
  <c r="E47" i="2"/>
  <c r="BM172" i="1"/>
  <c r="F47" i="2"/>
  <c r="A48" i="2"/>
  <c r="C48" i="2"/>
  <c r="D48" i="2"/>
  <c r="E48" i="2"/>
  <c r="G48" i="2"/>
  <c r="BN172" i="1"/>
  <c r="F48" i="2"/>
  <c r="F52" i="2"/>
  <c r="H52" i="2"/>
  <c r="A49" i="2"/>
  <c r="C49" i="2"/>
  <c r="E49" i="2"/>
  <c r="G49" i="2"/>
  <c r="BO172" i="1"/>
  <c r="F49" i="2"/>
  <c r="H49" i="2"/>
  <c r="A50" i="2"/>
  <c r="E50" i="2"/>
  <c r="G50" i="2"/>
  <c r="BP172" i="1"/>
  <c r="F50" i="2"/>
  <c r="A51" i="2"/>
  <c r="E51" i="2"/>
  <c r="G51" i="2"/>
  <c r="BQ172" i="1"/>
  <c r="F51" i="2"/>
  <c r="I52" i="2"/>
  <c r="A56" i="2"/>
  <c r="C56" i="2"/>
  <c r="C60" i="2"/>
  <c r="D56" i="2"/>
  <c r="D60" i="2"/>
  <c r="E56" i="2"/>
  <c r="BR172" i="1"/>
  <c r="F56" i="2"/>
  <c r="A57" i="2"/>
  <c r="C57" i="2"/>
  <c r="D57" i="2"/>
  <c r="E57" i="2"/>
  <c r="G57" i="2"/>
  <c r="BS172" i="1"/>
  <c r="F57" i="2"/>
  <c r="A58" i="2"/>
  <c r="C58" i="2"/>
  <c r="D58" i="2"/>
  <c r="E58" i="2"/>
  <c r="G58" i="2"/>
  <c r="BT172" i="1"/>
  <c r="F58" i="2"/>
  <c r="H58" i="2"/>
  <c r="A59" i="2"/>
  <c r="C59" i="2"/>
  <c r="D59" i="2"/>
  <c r="E59" i="2"/>
  <c r="G59" i="2"/>
  <c r="BU172" i="1"/>
  <c r="F59" i="2"/>
  <c r="I60" i="2"/>
  <c r="C62" i="2"/>
  <c r="E62" i="2"/>
  <c r="BV172" i="1"/>
  <c r="F62" i="2"/>
  <c r="A66" i="2"/>
  <c r="E66" i="2"/>
  <c r="G66" i="2"/>
  <c r="G69" i="2"/>
  <c r="G97" i="2"/>
  <c r="BW172" i="1"/>
  <c r="F66" i="2"/>
  <c r="BX172" i="1"/>
  <c r="F67" i="2"/>
  <c r="H67" i="2"/>
  <c r="G67" i="2"/>
  <c r="A68" i="2"/>
  <c r="E68" i="2"/>
  <c r="E69" i="2"/>
  <c r="BY172" i="1"/>
  <c r="F68" i="2"/>
  <c r="C69" i="2"/>
  <c r="D69" i="2"/>
  <c r="I69" i="2"/>
  <c r="A73" i="2"/>
  <c r="C73" i="2"/>
  <c r="C75" i="2"/>
  <c r="D73" i="2"/>
  <c r="D75" i="2"/>
  <c r="I75" i="2"/>
  <c r="C79" i="2"/>
  <c r="C82" i="2"/>
  <c r="CD172" i="1"/>
  <c r="F79" i="2"/>
  <c r="F100" i="2"/>
  <c r="G79" i="2"/>
  <c r="A80" i="2"/>
  <c r="C80" i="2"/>
  <c r="D80" i="2"/>
  <c r="CC172" i="1"/>
  <c r="F80" i="2"/>
  <c r="H80" i="2"/>
  <c r="D82" i="2"/>
  <c r="I82" i="2"/>
  <c r="CF172" i="1"/>
  <c r="F85" i="2"/>
  <c r="A92" i="2"/>
  <c r="A93" i="2"/>
  <c r="A95" i="2"/>
  <c r="A96" i="2"/>
  <c r="G98" i="2"/>
  <c r="A99" i="2"/>
  <c r="G100" i="2"/>
  <c r="I101" i="2"/>
  <c r="H108" i="2"/>
  <c r="H109" i="2"/>
  <c r="H110" i="2"/>
  <c r="H111" i="2"/>
  <c r="B116" i="2"/>
  <c r="I116" i="2"/>
  <c r="V6" i="1"/>
  <c r="B120" i="2"/>
  <c r="B123" i="2"/>
  <c r="B125" i="2"/>
  <c r="E120" i="2"/>
  <c r="N8" i="1"/>
  <c r="N9" i="1"/>
  <c r="Q8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172" i="1"/>
  <c r="H178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G172" i="1"/>
  <c r="H172" i="1"/>
  <c r="AA172" i="1"/>
  <c r="CE172" i="1"/>
  <c r="H116" i="2"/>
  <c r="B122" i="2"/>
  <c r="H8" i="2"/>
  <c r="H50" i="2"/>
  <c r="E82" i="2"/>
  <c r="E100" i="2"/>
  <c r="H41" i="2"/>
  <c r="H51" i="2"/>
  <c r="Q9" i="1"/>
  <c r="Q10" i="1"/>
  <c r="Q11" i="1"/>
  <c r="Q12" i="1"/>
  <c r="Q13" i="1"/>
  <c r="Q14" i="1"/>
  <c r="V8" i="1"/>
  <c r="H7" i="2"/>
  <c r="H79" i="2"/>
  <c r="F82" i="2"/>
  <c r="G62" i="2"/>
  <c r="G96" i="2"/>
  <c r="F96" i="2"/>
  <c r="H56" i="2"/>
  <c r="G41" i="2"/>
  <c r="E52" i="2"/>
  <c r="E94" i="2"/>
  <c r="G47" i="2"/>
  <c r="G52" i="2"/>
  <c r="G94" i="2"/>
  <c r="G73" i="2"/>
  <c r="H82" i="2"/>
  <c r="H13" i="2"/>
  <c r="E122" i="2"/>
  <c r="H48" i="2"/>
  <c r="H6" i="2"/>
  <c r="G6" i="2"/>
  <c r="H5" i="2"/>
  <c r="D36" i="2"/>
  <c r="H175" i="1"/>
  <c r="H187" i="1"/>
  <c r="H57" i="2"/>
  <c r="H73" i="2"/>
  <c r="F75" i="2"/>
  <c r="F99" i="2"/>
  <c r="H66" i="2"/>
  <c r="F69" i="2"/>
  <c r="H47" i="2"/>
  <c r="H185" i="1"/>
  <c r="E119" i="2"/>
  <c r="F97" i="2"/>
  <c r="F94" i="2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E97" i="2"/>
  <c r="H69" i="2"/>
  <c r="G42" i="2"/>
  <c r="E43" i="2"/>
  <c r="E93" i="2"/>
  <c r="H42" i="2"/>
  <c r="G20" i="2"/>
  <c r="G25" i="2"/>
  <c r="G92" i="2"/>
  <c r="H20" i="2"/>
  <c r="E25" i="2"/>
  <c r="E92" i="2"/>
  <c r="H10" i="2"/>
  <c r="F25" i="2"/>
  <c r="G74" i="2"/>
  <c r="G75" i="2"/>
  <c r="G99" i="2"/>
  <c r="E75" i="2"/>
  <c r="G82" i="2"/>
  <c r="H81" i="2"/>
  <c r="H174" i="1"/>
  <c r="X172" i="1"/>
  <c r="V9" i="1"/>
  <c r="H85" i="2"/>
  <c r="F98" i="2"/>
  <c r="G56" i="2"/>
  <c r="G60" i="2"/>
  <c r="G95" i="2"/>
  <c r="E60" i="2"/>
  <c r="E95" i="2"/>
  <c r="G32" i="2"/>
  <c r="H32" i="2"/>
  <c r="N10" i="1"/>
  <c r="H59" i="2"/>
  <c r="F60" i="2"/>
  <c r="E96" i="2"/>
  <c r="H62" i="2"/>
  <c r="G38" i="2"/>
  <c r="H38" i="2"/>
  <c r="H34" i="2"/>
  <c r="F43" i="2"/>
  <c r="H68" i="2"/>
  <c r="F92" i="2"/>
  <c r="H25" i="2"/>
  <c r="N11" i="1"/>
  <c r="V10" i="1"/>
  <c r="H43" i="2"/>
  <c r="F93" i="2"/>
  <c r="E99" i="2"/>
  <c r="E101" i="2"/>
  <c r="H75" i="2"/>
  <c r="F95" i="2"/>
  <c r="H60" i="2"/>
  <c r="G43" i="2"/>
  <c r="G93" i="2"/>
  <c r="G101" i="2"/>
  <c r="H176" i="1"/>
  <c r="H180" i="1"/>
  <c r="H186" i="1"/>
  <c r="H188" i="1"/>
  <c r="E121" i="2"/>
  <c r="E123" i="2"/>
  <c r="B121" i="2"/>
  <c r="F101" i="2"/>
  <c r="N12" i="1"/>
  <c r="V11" i="1"/>
  <c r="V12" i="1"/>
  <c r="N13" i="1"/>
  <c r="N14" i="1"/>
  <c r="V13" i="1"/>
  <c r="V14" i="1"/>
  <c r="N15" i="1"/>
  <c r="V15" i="1"/>
  <c r="N16" i="1"/>
  <c r="N17" i="1"/>
  <c r="V16" i="1"/>
  <c r="N18" i="1"/>
  <c r="V17" i="1"/>
  <c r="V18" i="1"/>
  <c r="N19" i="1"/>
  <c r="V19" i="1"/>
  <c r="N20" i="1"/>
  <c r="N21" i="1"/>
  <c r="V20" i="1"/>
  <c r="V21" i="1"/>
  <c r="N22" i="1"/>
  <c r="N23" i="1"/>
  <c r="V22" i="1"/>
  <c r="N24" i="1"/>
  <c r="V23" i="1"/>
  <c r="V24" i="1"/>
  <c r="N25" i="1"/>
  <c r="V25" i="1"/>
  <c r="N26" i="1"/>
  <c r="N27" i="1"/>
  <c r="V26" i="1"/>
  <c r="N28" i="1"/>
  <c r="V27" i="1"/>
  <c r="V28" i="1"/>
  <c r="N29" i="1"/>
  <c r="V29" i="1"/>
  <c r="N30" i="1"/>
  <c r="N31" i="1"/>
  <c r="V30" i="1"/>
  <c r="V31" i="1"/>
  <c r="N32" i="1"/>
  <c r="V32" i="1"/>
  <c r="N33" i="1"/>
  <c r="N34" i="1"/>
  <c r="V33" i="1"/>
  <c r="N35" i="1"/>
  <c r="V34" i="1"/>
  <c r="V35" i="1"/>
  <c r="N36" i="1"/>
  <c r="N37" i="1"/>
  <c r="V36" i="1"/>
  <c r="N38" i="1"/>
  <c r="V37" i="1"/>
  <c r="V38" i="1"/>
  <c r="N39" i="1"/>
  <c r="V39" i="1"/>
  <c r="N40" i="1"/>
  <c r="N41" i="1"/>
  <c r="V40" i="1"/>
  <c r="V41" i="1"/>
  <c r="N42" i="1"/>
  <c r="V42" i="1"/>
  <c r="N43" i="1"/>
  <c r="V43" i="1"/>
  <c r="N44" i="1"/>
  <c r="N45" i="1"/>
  <c r="V44" i="1"/>
  <c r="N46" i="1"/>
  <c r="V45" i="1"/>
  <c r="N47" i="1"/>
  <c r="V46" i="1"/>
  <c r="V47" i="1"/>
  <c r="N48" i="1"/>
  <c r="V48" i="1"/>
  <c r="N49" i="1"/>
  <c r="N50" i="1"/>
  <c r="V49" i="1"/>
  <c r="N51" i="1"/>
  <c r="V50" i="1"/>
  <c r="V51" i="1"/>
  <c r="N52" i="1"/>
  <c r="N53" i="1"/>
  <c r="V52" i="1"/>
  <c r="V53" i="1"/>
  <c r="N54" i="1"/>
  <c r="N55" i="1"/>
  <c r="V54" i="1"/>
  <c r="V55" i="1"/>
  <c r="N56" i="1"/>
  <c r="N57" i="1"/>
  <c r="V56" i="1"/>
  <c r="N58" i="1"/>
  <c r="V57" i="1"/>
  <c r="V58" i="1"/>
  <c r="N59" i="1"/>
  <c r="V59" i="1"/>
  <c r="N60" i="1"/>
  <c r="N61" i="1"/>
  <c r="V60" i="1"/>
  <c r="N62" i="1"/>
  <c r="V61" i="1"/>
  <c r="N63" i="1"/>
  <c r="V62" i="1"/>
  <c r="V63" i="1"/>
  <c r="N64" i="1"/>
  <c r="V64" i="1"/>
  <c r="N65" i="1"/>
  <c r="N66" i="1"/>
  <c r="V65" i="1"/>
  <c r="N67" i="1"/>
  <c r="V66" i="1"/>
  <c r="V67" i="1"/>
  <c r="N68" i="1"/>
  <c r="N69" i="1"/>
  <c r="V68" i="1"/>
  <c r="N70" i="1"/>
  <c r="V69" i="1"/>
  <c r="V70" i="1"/>
  <c r="N71" i="1"/>
  <c r="N72" i="1"/>
  <c r="V71" i="1"/>
  <c r="N73" i="1"/>
  <c r="V72" i="1"/>
  <c r="N74" i="1"/>
  <c r="V73" i="1"/>
  <c r="V74" i="1"/>
  <c r="N75" i="1"/>
  <c r="N76" i="1"/>
  <c r="V75" i="1"/>
  <c r="N77" i="1"/>
  <c r="V76" i="1"/>
  <c r="N78" i="1"/>
  <c r="V77" i="1"/>
  <c r="V78" i="1"/>
  <c r="N79" i="1"/>
  <c r="N80" i="1"/>
  <c r="V79" i="1"/>
  <c r="V80" i="1"/>
  <c r="N81" i="1"/>
  <c r="N82" i="1"/>
  <c r="V81" i="1"/>
  <c r="N83" i="1"/>
  <c r="V82" i="1"/>
  <c r="V83" i="1"/>
  <c r="N84" i="1"/>
  <c r="V84" i="1"/>
  <c r="N85" i="1"/>
  <c r="N86" i="1"/>
  <c r="V85" i="1"/>
  <c r="V86" i="1"/>
  <c r="N87" i="1"/>
  <c r="V87" i="1"/>
  <c r="N88" i="1"/>
  <c r="V88" i="1"/>
  <c r="N89" i="1"/>
  <c r="N90" i="1"/>
  <c r="V89" i="1"/>
  <c r="N91" i="1"/>
  <c r="V90" i="1"/>
  <c r="V91" i="1"/>
  <c r="N92" i="1"/>
  <c r="V92" i="1"/>
  <c r="N93" i="1"/>
  <c r="N94" i="1"/>
  <c r="V93" i="1"/>
  <c r="N95" i="1"/>
  <c r="V94" i="1"/>
  <c r="V95" i="1"/>
  <c r="N96" i="1"/>
  <c r="V96" i="1"/>
  <c r="N97" i="1"/>
  <c r="N98" i="1"/>
  <c r="V97" i="1"/>
  <c r="N99" i="1"/>
  <c r="V98" i="1"/>
  <c r="V99" i="1"/>
  <c r="N100" i="1"/>
  <c r="V100" i="1"/>
  <c r="N101" i="1"/>
  <c r="N102" i="1"/>
  <c r="V101" i="1"/>
  <c r="N103" i="1"/>
  <c r="V102" i="1"/>
  <c r="V103" i="1"/>
  <c r="N104" i="1"/>
  <c r="V104" i="1"/>
  <c r="N105" i="1"/>
  <c r="N106" i="1"/>
  <c r="V105" i="1"/>
  <c r="N107" i="1"/>
  <c r="V106" i="1"/>
  <c r="V107" i="1"/>
  <c r="N108" i="1"/>
  <c r="N109" i="1"/>
  <c r="V108" i="1"/>
  <c r="N110" i="1"/>
  <c r="V109" i="1"/>
  <c r="V110" i="1"/>
  <c r="N111" i="1"/>
  <c r="N112" i="1"/>
  <c r="V111" i="1"/>
  <c r="N113" i="1"/>
  <c r="V112" i="1"/>
  <c r="N114" i="1"/>
  <c r="V113" i="1"/>
  <c r="V114" i="1"/>
  <c r="N115" i="1"/>
  <c r="N116" i="1"/>
  <c r="V115" i="1"/>
  <c r="N117" i="1"/>
  <c r="V116" i="1"/>
  <c r="N118" i="1"/>
  <c r="V117" i="1"/>
  <c r="V118" i="1"/>
  <c r="N119" i="1"/>
  <c r="N120" i="1"/>
  <c r="V119" i="1"/>
  <c r="V120" i="1"/>
  <c r="N121" i="1"/>
  <c r="N122" i="1"/>
  <c r="V121" i="1"/>
  <c r="V122" i="1"/>
  <c r="N123" i="1"/>
  <c r="V123" i="1"/>
  <c r="N124" i="1"/>
  <c r="V124" i="1"/>
  <c r="N125" i="1"/>
  <c r="N126" i="1"/>
  <c r="V125" i="1"/>
  <c r="V126" i="1"/>
  <c r="N127" i="1"/>
  <c r="V127" i="1"/>
  <c r="N128" i="1"/>
  <c r="V128" i="1"/>
  <c r="N129" i="1"/>
  <c r="N130" i="1"/>
  <c r="V129" i="1"/>
  <c r="V130" i="1"/>
  <c r="N131" i="1"/>
  <c r="V131" i="1"/>
  <c r="N132" i="1"/>
  <c r="V132" i="1"/>
  <c r="N133" i="1"/>
  <c r="N134" i="1"/>
  <c r="V133" i="1"/>
  <c r="V134" i="1"/>
  <c r="N135" i="1"/>
  <c r="V135" i="1"/>
  <c r="N136" i="1"/>
  <c r="V136" i="1"/>
  <c r="N137" i="1"/>
  <c r="N138" i="1"/>
  <c r="V137" i="1"/>
  <c r="V138" i="1"/>
  <c r="N139" i="1"/>
  <c r="V139" i="1"/>
  <c r="N140" i="1"/>
  <c r="V140" i="1"/>
  <c r="N141" i="1"/>
  <c r="N142" i="1"/>
  <c r="V141" i="1"/>
  <c r="V142" i="1"/>
  <c r="N143" i="1"/>
  <c r="V143" i="1"/>
  <c r="N144" i="1"/>
  <c r="V144" i="1"/>
  <c r="N145" i="1"/>
  <c r="N146" i="1"/>
  <c r="V145" i="1"/>
  <c r="N147" i="1"/>
  <c r="V146" i="1"/>
  <c r="V147" i="1"/>
  <c r="N148" i="1"/>
  <c r="V148" i="1"/>
  <c r="N149" i="1"/>
  <c r="N150" i="1"/>
  <c r="V149" i="1"/>
  <c r="N151" i="1"/>
  <c r="V150" i="1"/>
  <c r="V151" i="1"/>
  <c r="N152" i="1"/>
  <c r="V152" i="1"/>
  <c r="N153" i="1"/>
  <c r="N154" i="1"/>
  <c r="V153" i="1"/>
  <c r="N155" i="1"/>
  <c r="V154" i="1"/>
  <c r="V155" i="1"/>
  <c r="N156" i="1"/>
  <c r="V156" i="1"/>
  <c r="N157" i="1"/>
  <c r="N158" i="1"/>
  <c r="V157" i="1"/>
  <c r="N159" i="1"/>
  <c r="V158" i="1"/>
  <c r="V159" i="1"/>
  <c r="N160" i="1"/>
  <c r="V160" i="1"/>
  <c r="N161" i="1"/>
  <c r="N162" i="1"/>
  <c r="V161" i="1"/>
  <c r="N163" i="1"/>
  <c r="V162" i="1"/>
  <c r="V163" i="1"/>
  <c r="N164" i="1"/>
  <c r="V164" i="1"/>
  <c r="N165" i="1"/>
  <c r="N166" i="1"/>
  <c r="V165" i="1"/>
  <c r="V166" i="1"/>
  <c r="N167" i="1"/>
  <c r="N168" i="1"/>
  <c r="V167" i="1"/>
  <c r="N169" i="1"/>
  <c r="V168" i="1"/>
  <c r="N170" i="1"/>
  <c r="V169" i="1"/>
  <c r="V170" i="1"/>
  <c r="N171" i="1"/>
  <c r="N172" i="1"/>
  <c r="V172" i="1"/>
  <c r="V171" i="1"/>
</calcChain>
</file>

<file path=xl/sharedStrings.xml><?xml version="1.0" encoding="utf-8"?>
<sst xmlns="http://schemas.openxmlformats.org/spreadsheetml/2006/main" count="887" uniqueCount="379">
  <si>
    <t>Voucher Number</t>
  </si>
  <si>
    <t>DATE</t>
  </si>
  <si>
    <t>PAYEE/PAYOR</t>
  </si>
  <si>
    <t>DETAIL</t>
  </si>
  <si>
    <t>REF</t>
  </si>
  <si>
    <t>INCOME</t>
  </si>
  <si>
    <t>MOVEMENT</t>
  </si>
  <si>
    <t>Bank Statement Date</t>
  </si>
  <si>
    <t>Bank Statement No</t>
  </si>
  <si>
    <t>total</t>
  </si>
  <si>
    <t>check</t>
  </si>
  <si>
    <t>Clerks Annual Allowance for home office paid gross</t>
  </si>
  <si>
    <t>Payments to Chairman and Members (aka allowances)</t>
  </si>
  <si>
    <t>Internal &amp; External Auditors Fees</t>
  </si>
  <si>
    <t>Bank Charges</t>
  </si>
  <si>
    <t>Clerks Expenses - post, print &amp; stationery</t>
  </si>
  <si>
    <t>Telephone, Fax,Computer &amp; Broadband &amp; software</t>
  </si>
  <si>
    <t>Hire of Meeting Rooms</t>
  </si>
  <si>
    <t>Office Equipment (Repairs and Renewals)</t>
  </si>
  <si>
    <t>Publications &amp; Books &amp; SLCC Membership</t>
  </si>
  <si>
    <t>Contracted Grass Cutting througout parish</t>
  </si>
  <si>
    <t>Coronation Gardens Maintenance</t>
  </si>
  <si>
    <t>Tree Planting &amp; Surgery</t>
  </si>
  <si>
    <t>Claydown Way &amp; Crawley Close Weeding</t>
  </si>
  <si>
    <t>Crawley Playground Safety Reports</t>
  </si>
  <si>
    <t>Chiltern Society</t>
  </si>
  <si>
    <t>Aley Green Cemetery</t>
  </si>
  <si>
    <t>Professional Consultancy Fees</t>
  </si>
  <si>
    <t>OPENING BALANCE (USING CLOSING FIGURES FROM LAST YEARS ACCOUNTS)</t>
  </si>
  <si>
    <t xml:space="preserve"> </t>
  </si>
  <si>
    <t>BUDGET</t>
  </si>
  <si>
    <t xml:space="preserve">YTD </t>
  </si>
  <si>
    <t>EST OUT-TURN</t>
  </si>
  <si>
    <t>SPEND</t>
  </si>
  <si>
    <t>2007-8</t>
  </si>
  <si>
    <t>TOTAL</t>
  </si>
  <si>
    <t>ADMINISTRATION</t>
  </si>
  <si>
    <t>Bank Interest Received</t>
  </si>
  <si>
    <t>HIGHWAYS AND AMENITY AREAS</t>
  </si>
  <si>
    <t>CRAWLEY PLAYGROUND</t>
  </si>
  <si>
    <t>SUBSCRIPTIONS</t>
  </si>
  <si>
    <t>ALEY GREEN CEMETERY</t>
  </si>
  <si>
    <t>PLANNING AND PUBLIC CONSULTATION</t>
  </si>
  <si>
    <t>GRANTS</t>
  </si>
  <si>
    <t>SUMMARY</t>
  </si>
  <si>
    <t>Closing 2007-8</t>
  </si>
  <si>
    <t>vat number</t>
  </si>
  <si>
    <t>BRCC</t>
  </si>
  <si>
    <t>Civic Expenses &amp; Regalia &amp; Minute Clerk</t>
  </si>
  <si>
    <t>Street Furniture Repairs &amp; Renewals</t>
  </si>
  <si>
    <t>Crawley Playground litter clearance &amp; mthly playground equip reports</t>
  </si>
  <si>
    <t xml:space="preserve">EXPECTED </t>
  </si>
  <si>
    <t>OUT TURN</t>
  </si>
  <si>
    <t>Bus shelter &amp; youth shelter clearance</t>
  </si>
  <si>
    <t>Newsletter &amp; PR (global parish news)</t>
  </si>
  <si>
    <t>Crawley Playground Equipment Repairs &amp; Replacement</t>
  </si>
  <si>
    <t>EXPECTED</t>
  </si>
  <si>
    <t xml:space="preserve">    </t>
  </si>
  <si>
    <t>Direct Employee costs (inc PAYE)</t>
  </si>
  <si>
    <t>Member and Employee course and travel exps</t>
  </si>
  <si>
    <t>Rossway Garden Feature maintenance</t>
  </si>
  <si>
    <t>Extra plants and bulbs to enhance gardens</t>
  </si>
  <si>
    <t>Crawley Playground repairs to fencing</t>
  </si>
  <si>
    <t>BATPC</t>
  </si>
  <si>
    <t>CPRE</t>
  </si>
  <si>
    <t>Royal British Legion Wreath</t>
  </si>
  <si>
    <t>PRECEPT</t>
  </si>
  <si>
    <t>W</t>
  </si>
  <si>
    <t>X</t>
  </si>
  <si>
    <t>Y</t>
  </si>
  <si>
    <t>Z</t>
  </si>
  <si>
    <t>AA</t>
  </si>
  <si>
    <t>AB</t>
  </si>
  <si>
    <t>AC</t>
  </si>
  <si>
    <t>A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</si>
  <si>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</si>
  <si>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</si>
  <si>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</si>
  <si>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</si>
  <si>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</si>
  <si>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</si>
  <si>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</si>
  <si>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</si>
  <si>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</si>
  <si>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</si>
  <si>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</si>
  <si>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</si>
  <si>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</si>
  <si>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</si>
  <si>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</si>
  <si>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</si>
  <si>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</si>
  <si>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</si>
  <si>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</si>
  <si>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</si>
  <si>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</si>
  <si>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</si>
  <si>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</si>
  <si>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</si>
  <si>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</si>
  <si>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</si>
  <si>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</si>
  <si>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</si>
  <si>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</si>
  <si>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YTD EXPEND</t>
  </si>
  <si>
    <t>AS % OF BUDGET</t>
  </si>
  <si>
    <t>`</t>
  </si>
  <si>
    <t>income</t>
  </si>
  <si>
    <t>expenses</t>
  </si>
  <si>
    <t>difference</t>
  </si>
  <si>
    <t>Difference</t>
  </si>
  <si>
    <t xml:space="preserve">Opening </t>
  </si>
  <si>
    <t>plus income</t>
  </si>
  <si>
    <t>less expenses</t>
  </si>
  <si>
    <t>current bal</t>
  </si>
  <si>
    <t>date of invoice</t>
  </si>
  <si>
    <t>Brief Description of supply</t>
  </si>
  <si>
    <t>supplier name</t>
  </si>
  <si>
    <t>Recruitment Costs</t>
  </si>
  <si>
    <t>Recruitment costs</t>
  </si>
  <si>
    <t>Election  *** SR1</t>
  </si>
  <si>
    <t>Footpath and Hedge cutting Outside the 30mph Limits</t>
  </si>
  <si>
    <t>All fencing in Parish ***SR3</t>
  </si>
  <si>
    <t>All Fencing in Parish ***SR3</t>
  </si>
  <si>
    <t>Street Furniture Repairs &amp; Renewals &amp; speed activated sign ***SR4</t>
  </si>
  <si>
    <t>Playround Equipment Repair, Replace or renew ***SR8</t>
  </si>
  <si>
    <t>Professional Consultancy Fees ***SR2</t>
  </si>
  <si>
    <t>SR 1 – Election</t>
  </si>
  <si>
    <t>SR 2 – Professional Consultancy Fees</t>
  </si>
  <si>
    <t>SR 3 – All fencing in Parish</t>
  </si>
  <si>
    <t>SR 4 -  Street Furniture Repairs and Renewals</t>
  </si>
  <si>
    <t>SR 8 – Playground equipment – repair, replace or new</t>
  </si>
  <si>
    <t>credit/wd Co-Op Dep Acct</t>
  </si>
  <si>
    <t>Bal Co-Op Dep Acct</t>
  </si>
  <si>
    <t>CREDIT Co-Op C/A</t>
  </si>
  <si>
    <t>DEBIT Co-Op C/A</t>
  </si>
  <si>
    <t>BAL Co-Op C/A</t>
  </si>
  <si>
    <t>Total Col Y</t>
  </si>
  <si>
    <t>CPG Support Grant</t>
  </si>
  <si>
    <t>SPECIFIC RESERVES</t>
  </si>
  <si>
    <t>Less Specific reserves</t>
  </si>
  <si>
    <t>Clerks Travel Expenses</t>
  </si>
  <si>
    <t>Peters Notes;</t>
  </si>
  <si>
    <t>PC Insurance</t>
  </si>
  <si>
    <t>Traffic Calming Project ***SR12</t>
  </si>
  <si>
    <t>TRAFFIC CALMING PROJECT ****SR12</t>
  </si>
  <si>
    <t>TRAFFIC CALMING PROJECT</t>
  </si>
  <si>
    <t>SR12- Traffic Calming Project</t>
  </si>
  <si>
    <t>Hire of storage Facility</t>
  </si>
  <si>
    <t>Gritter Operating Costs</t>
  </si>
  <si>
    <t>Hire of Storage Facility</t>
  </si>
  <si>
    <t>Parish Plan Implimentation</t>
  </si>
  <si>
    <t>SR13-St Andrews Churchyard Maintenance</t>
  </si>
  <si>
    <t>SR14-NP Consultation</t>
  </si>
  <si>
    <t>St Andrews Churchyard Grass Cutting</t>
  </si>
  <si>
    <t>St Andrews Chrurchyard Maintenance ***SR13</t>
  </si>
  <si>
    <t xml:space="preserve">notes and comments as at </t>
  </si>
  <si>
    <t>Village Hall</t>
  </si>
  <si>
    <t>Neighbourhood Plan Consultation ***SR 14</t>
  </si>
  <si>
    <t>Neighbourhood Plan Consultation *** SR14</t>
  </si>
  <si>
    <t>BUDGET 16/17</t>
  </si>
  <si>
    <t>Village Hall CCTV Insurance Costs</t>
  </si>
  <si>
    <t>CBC</t>
  </si>
  <si>
    <t>Traffic Calming Invoice</t>
  </si>
  <si>
    <t xml:space="preserve">Playground Lease </t>
  </si>
  <si>
    <t>Playground Lease</t>
  </si>
  <si>
    <t>Grants</t>
  </si>
  <si>
    <t>Iris Business Software</t>
  </si>
  <si>
    <t>DD</t>
  </si>
  <si>
    <t>GB 678 7928 53</t>
  </si>
  <si>
    <t>BUDGET FOR 2016-17</t>
  </si>
  <si>
    <t>CREDIT Barclays C/A</t>
  </si>
  <si>
    <t>DEBIT Barclays C/A</t>
  </si>
  <si>
    <t>BAL Barclays C/A</t>
  </si>
  <si>
    <t>Opening 16/17</t>
  </si>
  <si>
    <t>Out Move 16/17</t>
  </si>
  <si>
    <t>in move 16/17</t>
  </si>
  <si>
    <t>Closing 16/17</t>
  </si>
  <si>
    <t>Opening balance at start of 2016/17</t>
  </si>
  <si>
    <t>PRECEPT 2016/17</t>
  </si>
  <si>
    <t>Less 2016/17 Expenditure (Estimated)</t>
  </si>
  <si>
    <t>Closing Balance at end of 2016/17 (Estimated)</t>
  </si>
  <si>
    <t>BUDGET 17/18</t>
  </si>
  <si>
    <t>2016/17 SLIP END PARISH COUNCIL ACCOUNTS</t>
  </si>
  <si>
    <t>Payroll Licence 2016/17</t>
  </si>
  <si>
    <t>VAT 2016/17</t>
  </si>
  <si>
    <t>vat 2015/16</t>
  </si>
  <si>
    <t>Payroll Software licence 2016/17</t>
  </si>
  <si>
    <t>Meeting Hire Fee</t>
  </si>
  <si>
    <t>50% share of CCTV Upgrade</t>
  </si>
  <si>
    <t>Membership Fee 2016/17</t>
  </si>
  <si>
    <t>Precept 2016/17</t>
  </si>
  <si>
    <t>Pensions Software cost</t>
  </si>
  <si>
    <t>*07/04/16</t>
  </si>
  <si>
    <t>Pension Software</t>
  </si>
  <si>
    <t>Precept first payment 2016/17</t>
  </si>
  <si>
    <t>Credit</t>
  </si>
  <si>
    <t>*06/04/16</t>
  </si>
  <si>
    <t>Santander</t>
  </si>
  <si>
    <t>Interest Payment</t>
  </si>
  <si>
    <t>Account Closed</t>
  </si>
  <si>
    <t>Barclays Bank</t>
  </si>
  <si>
    <t>Deposit</t>
  </si>
  <si>
    <t>credit/wd Santander/Barclays Deposit Acct</t>
  </si>
  <si>
    <t>BAL Santander/Barclays Deposit Acct.</t>
  </si>
  <si>
    <t>SLIP END PARISH COUNCIL ACCOUNTS 1/4/2016 -31/3/2017</t>
  </si>
  <si>
    <t>*08/04/16</t>
  </si>
  <si>
    <t>Nest</t>
  </si>
  <si>
    <t>Employer Pension Costs</t>
  </si>
  <si>
    <t>Co-Op Bank</t>
  </si>
  <si>
    <t>credit</t>
  </si>
  <si>
    <t>Employer Pension Contributions</t>
  </si>
  <si>
    <t>50% Contribution to Payroll Software Costs</t>
  </si>
  <si>
    <t>*07/05/16</t>
  </si>
  <si>
    <t>Aon Ltd</t>
  </si>
  <si>
    <t>A Prothero</t>
  </si>
  <si>
    <t>Gardening April 2016</t>
  </si>
  <si>
    <t>P Segal</t>
  </si>
  <si>
    <t>Clerks salary - April 2016</t>
  </si>
  <si>
    <t>Clerks Expenses - April 2016</t>
  </si>
  <si>
    <t>CPG</t>
  </si>
  <si>
    <t>Annual Grant</t>
  </si>
  <si>
    <t>Slip End Playing Field  ***SR17</t>
  </si>
  <si>
    <t>SR17-Slip End Playing Fields</t>
  </si>
  <si>
    <t>Slip End Playing Fields ***SR17</t>
  </si>
  <si>
    <t>*07/06/16</t>
  </si>
  <si>
    <t>Gardening May 2016</t>
  </si>
  <si>
    <t>Richard Gurney and Son</t>
  </si>
  <si>
    <t>Grass Cutting</t>
  </si>
  <si>
    <t>*31/5/16</t>
  </si>
  <si>
    <t>198 5051 33</t>
  </si>
  <si>
    <t>Grass cutting</t>
  </si>
  <si>
    <t>Ray Foster</t>
  </si>
  <si>
    <t>Internal Audit fee</t>
  </si>
  <si>
    <t>Playsafety Ltd</t>
  </si>
  <si>
    <t>ROSPA Report</t>
  </si>
  <si>
    <t>*24/5/16</t>
  </si>
  <si>
    <t>876 3283 89</t>
  </si>
  <si>
    <t>Mr P Cooper</t>
  </si>
  <si>
    <t>Room Hire for Ken Crossett leaving do</t>
  </si>
  <si>
    <t>Clerks salary May 2016</t>
  </si>
  <si>
    <t>Clerks expenses May 2016</t>
  </si>
  <si>
    <t>*11/05/16</t>
  </si>
  <si>
    <t>GB697 8707 56</t>
  </si>
  <si>
    <t>Staples</t>
  </si>
  <si>
    <t>Office Supplies</t>
  </si>
  <si>
    <t>Contribution towards mower purchase</t>
  </si>
  <si>
    <t>*21/06/16</t>
  </si>
  <si>
    <t>Bank Tfr</t>
  </si>
  <si>
    <t>Hire Fee - Peter Edwards Hall</t>
  </si>
  <si>
    <t>Gardening June 16</t>
  </si>
  <si>
    <t>Parish News</t>
  </si>
  <si>
    <t>Grant 2016/17</t>
  </si>
  <si>
    <t>Slip End Playing Fields</t>
  </si>
  <si>
    <t>CBC Mis-Credit rectified</t>
  </si>
  <si>
    <t>Clerks Salary June 16</t>
  </si>
  <si>
    <t>Clerks Expenses June 16</t>
  </si>
  <si>
    <t>HMRC</t>
  </si>
  <si>
    <t>PAYE and N.I Q1</t>
  </si>
  <si>
    <t>*07/07/16</t>
  </si>
  <si>
    <t>*21/07/16</t>
  </si>
  <si>
    <t>Gardening plus weeding July 2016</t>
  </si>
  <si>
    <t>Clerks salary - July 2016</t>
  </si>
  <si>
    <t>Clerks expenses - July 2016</t>
  </si>
  <si>
    <t>*07/08/16</t>
  </si>
  <si>
    <t>*08/08/16</t>
  </si>
  <si>
    <t>Increase to £10,000 in 2017/18</t>
  </si>
  <si>
    <t>BDO LLP</t>
  </si>
  <si>
    <t>External Audit Fee</t>
  </si>
  <si>
    <t>*05/08/16</t>
  </si>
  <si>
    <t>830 8470 32</t>
  </si>
  <si>
    <t>External Audit fee</t>
  </si>
  <si>
    <t>Gardening Aug 16 and new lock and chain fitting at playground</t>
  </si>
  <si>
    <t>Clerks expenses - Aug 16</t>
  </si>
  <si>
    <t>Clerks Salary -Aug 16</t>
  </si>
  <si>
    <t>R Gurney and Son</t>
  </si>
  <si>
    <t>TOTAL EXPENSE ( inc. VAT )</t>
  </si>
  <si>
    <t>*26/08/16</t>
  </si>
  <si>
    <t>Second Half Precept Payment</t>
  </si>
  <si>
    <t>*07/09/16</t>
  </si>
  <si>
    <t>*08/09/16</t>
  </si>
  <si>
    <t>Councillor Training</t>
  </si>
  <si>
    <t>Fees for 2016/17</t>
  </si>
  <si>
    <t>gardening Sept 2016</t>
  </si>
  <si>
    <t>Clerks Salary Sept 16</t>
  </si>
  <si>
    <t>Clerks expenses Sept 16</t>
  </si>
  <si>
    <t>*21/09/16</t>
  </si>
  <si>
    <t xml:space="preserve">HMRC </t>
  </si>
  <si>
    <t>PAYE and N.I Q2</t>
  </si>
  <si>
    <t>*07/10/16</t>
  </si>
  <si>
    <t>Pension Payment- September 2016</t>
  </si>
  <si>
    <t>Pension Payment- August 2016</t>
  </si>
  <si>
    <t>Pension Payment- July 2016</t>
  </si>
  <si>
    <t>Pension Contributions- June 2016</t>
  </si>
  <si>
    <t>Pension Contributions- May 2016</t>
  </si>
  <si>
    <t>Pension Contributions- April 2016</t>
  </si>
  <si>
    <t>Pension Contributions- March 2016</t>
  </si>
  <si>
    <t>Pension Contributions - February 2016</t>
  </si>
  <si>
    <t>*07/11/16</t>
  </si>
  <si>
    <t>SLCC</t>
  </si>
  <si>
    <t>Membership Fees 2016/17</t>
  </si>
  <si>
    <t>*27/10/16</t>
  </si>
  <si>
    <t>Royal British Legion</t>
  </si>
  <si>
    <t>Poppy Appeal Donation</t>
  </si>
  <si>
    <t>Gardening Oct 16</t>
  </si>
  <si>
    <t>Clerks Salary - Oct 16</t>
  </si>
  <si>
    <t>Clerks Expenses Oct 16</t>
  </si>
  <si>
    <t>Mrs C Beeton</t>
  </si>
  <si>
    <t>Petrol for Course attendance</t>
  </si>
  <si>
    <t>Groundwork UK</t>
  </si>
  <si>
    <t>Pre submission work grant for Neighbourhood Plan</t>
  </si>
  <si>
    <t>Community Heartbeat Trust</t>
  </si>
  <si>
    <t>Defib pads and rescue kit</t>
  </si>
  <si>
    <t>*30/11/16</t>
  </si>
  <si>
    <t>187 5510 82</t>
  </si>
  <si>
    <t>Replacement pads and rescue kit</t>
  </si>
  <si>
    <t>Caddington Parish Council</t>
  </si>
  <si>
    <t>NP costs to date</t>
  </si>
  <si>
    <t>Gardening Nov 16</t>
  </si>
  <si>
    <t>Kens presentation album</t>
  </si>
  <si>
    <t>Clerks Salary - Nov 16</t>
  </si>
  <si>
    <t>Clerks Expenses Nov 16</t>
  </si>
  <si>
    <t>*07/12/16</t>
  </si>
  <si>
    <t xml:space="preserve">Nest </t>
  </si>
  <si>
    <t>pension Payment - Oct 16</t>
  </si>
  <si>
    <t>pension Payment - Nov 16</t>
  </si>
  <si>
    <t>Pension Payment - Dec 16</t>
  </si>
  <si>
    <t>*09/01/17</t>
  </si>
  <si>
    <t>Gardening Dec 16</t>
  </si>
  <si>
    <t>Clerks Expenses Dec 16</t>
  </si>
  <si>
    <t>Clerks Salary Dec 16</t>
  </si>
  <si>
    <t>PAYE and N.I Q3</t>
  </si>
  <si>
    <t>Slip End Parish Council</t>
  </si>
  <si>
    <t>Transfer of funds</t>
  </si>
  <si>
    <t>*15/01/17</t>
  </si>
  <si>
    <t>ESE Groundcare Ltd</t>
  </si>
  <si>
    <t>Vertidrain Purchase</t>
  </si>
  <si>
    <t>*13/01/17</t>
  </si>
  <si>
    <t>GB 116 3426 39</t>
  </si>
  <si>
    <t>DB Smithem</t>
  </si>
  <si>
    <t>Tractor Purchase</t>
  </si>
  <si>
    <t>*14/01/17</t>
  </si>
  <si>
    <t>GB 570816925</t>
  </si>
  <si>
    <t>Claimed up to here</t>
  </si>
  <si>
    <t>Tractor and Vertidrainer Insurance</t>
  </si>
  <si>
    <t>Village Garden Services</t>
  </si>
  <si>
    <t>Gritting Costs</t>
  </si>
  <si>
    <t>Gardening Jan 2017</t>
  </si>
  <si>
    <t>Clerks salary - Jan 2017</t>
  </si>
  <si>
    <t>Clerks Expenses - Jan 2017</t>
  </si>
  <si>
    <t>*01/02/17</t>
  </si>
  <si>
    <t>919 9170 88</t>
  </si>
  <si>
    <t>*07/02/17</t>
  </si>
  <si>
    <t xml:space="preserve">Pension Software </t>
  </si>
  <si>
    <t>*08/02/17</t>
  </si>
  <si>
    <t>VAT Repayment</t>
  </si>
  <si>
    <t>Gardening Feb 2017</t>
  </si>
  <si>
    <t>New Internal light and pad</t>
  </si>
  <si>
    <t>*01/03/17</t>
  </si>
  <si>
    <t>New internal light and Pad</t>
  </si>
  <si>
    <t>Neighbourhood Plan Work</t>
  </si>
  <si>
    <t>*15/02/17</t>
  </si>
  <si>
    <t>138 0006 50</t>
  </si>
  <si>
    <t>Navigus Planning Ltd</t>
  </si>
  <si>
    <t>Neighbourhood Plan work</t>
  </si>
  <si>
    <t>Navigus Planning Ltd.</t>
  </si>
  <si>
    <t>Clerks Salary - Feb 17</t>
  </si>
  <si>
    <t>Clerks Expenses - Feb 17</t>
  </si>
  <si>
    <t>*07/03/17</t>
  </si>
  <si>
    <t>*13/03/17</t>
  </si>
  <si>
    <t>Pension Payment - January and February 2017</t>
  </si>
  <si>
    <t>Pension Payment - March 2017</t>
  </si>
  <si>
    <t>New pad</t>
  </si>
  <si>
    <t>New Pads</t>
  </si>
  <si>
    <t>*10/03/17</t>
  </si>
  <si>
    <t>Gardening March 2017</t>
  </si>
  <si>
    <t>Clerks salary March 2017</t>
  </si>
  <si>
    <t>Clerks expenses March 2017</t>
  </si>
  <si>
    <t>PAYE and N.I 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</si>
</sst>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8" formatCode="&quot;£&quot;#,##0.00;[Red]\-&quot;£&quot;#,##0.00"/>
    <numFmt numFmtId="164" formatCode="\£#,##0.00"/>
    <numFmt numFmtId="165" formatCode="[$£-809]#,##0.00;[Red]\-[$£-809]#,##0.00"/>
    <numFmt numFmtId="166" formatCode="\£#,##0.00;[Red]&quot;-£&quot;#,##0.00"/>
    <numFmt numFmtId="167" formatCode="&quot; £&quot;#,##0.00\ ;&quot;-£&quot;#,##0.00\ ;&quot; £-&quot;#\ ;@\ "/>
    <numFmt numFmtId="168" formatCode="dd/mm/yy"/>
    <numFmt numFmtId="169" formatCode="\£#,##0;[Red]&quot;-£&quot;#,##0"/>
    <numFmt numFmtId="173" formatCode="0.0"/>
  </numFmts>
  <fonts count="20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4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41"/>
      </patternFill>
    </fill>
    <fill>
      <patternFill patternType="solid">
        <fgColor indexed="4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35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4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43"/>
      </patternFill>
    </fill>
    <fill>
      <patternFill patternType="solid">
        <fgColor indexed="51"/>
        <bgColor indexed="43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" fontId="0" fillId="0" borderId="0"/>
    <xf numFmtId="167" fontId="12" fillId="0" borderId="0" applyFill="0" applyBorder="0" applyAlignment="0" applyProtection="0"/>
    <xf numFmtId="9" fontId="1" fillId="0" borderId="0" applyFill="0" applyBorder="0" applyAlignment="0" applyProtection="0"/>
  </cellStyleXfs>
  <cellXfs count="468">
    <xf numFmtId="1" fontId="0" fillId="0" borderId="0" xfId="0"/>
    <xf numFmtId="1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0" xfId="0" applyFill="1"/>
    <xf numFmtId="165" fontId="0" fillId="0" borderId="0" xfId="0" applyNumberFormat="1" applyFont="1" applyFill="1"/>
    <xf numFmtId="1" fontId="0" fillId="0" borderId="0" xfId="0" applyFont="1" applyFill="1"/>
    <xf numFmtId="166" fontId="0" fillId="0" borderId="0" xfId="0" applyNumberFormat="1"/>
    <xf numFmtId="1" fontId="2" fillId="0" borderId="0" xfId="0" applyFont="1" applyAlignment="1">
      <alignment horizontal="center" textRotation="90" wrapText="1"/>
    </xf>
    <xf numFmtId="1" fontId="2" fillId="0" borderId="0" xfId="0" applyFont="1" applyAlignment="1">
      <alignment horizontal="left" textRotation="90" wrapText="1"/>
    </xf>
    <xf numFmtId="0" fontId="2" fillId="0" borderId="0" xfId="0" applyNumberFormat="1" applyFont="1" applyAlignment="1">
      <alignment horizontal="left" textRotation="90" wrapText="1"/>
    </xf>
    <xf numFmtId="165" fontId="2" fillId="0" borderId="0" xfId="0" applyNumberFormat="1" applyFont="1" applyFill="1" applyAlignment="1">
      <alignment textRotation="90" wrapText="1"/>
    </xf>
    <xf numFmtId="1" fontId="2" fillId="0" borderId="0" xfId="0" applyFont="1" applyFill="1" applyAlignment="1">
      <alignment textRotation="90" wrapText="1"/>
    </xf>
    <xf numFmtId="1" fontId="2" fillId="0" borderId="0" xfId="0" applyFont="1" applyFill="1" applyAlignment="1">
      <alignment horizontal="left" textRotation="90" wrapText="1"/>
    </xf>
    <xf numFmtId="166" fontId="2" fillId="0" borderId="0" xfId="0" applyNumberFormat="1" applyFont="1" applyAlignment="1">
      <alignment horizontal="left" textRotation="90" wrapText="1"/>
    </xf>
    <xf numFmtId="1" fontId="2" fillId="0" borderId="0" xfId="0" applyFont="1" applyAlignment="1">
      <alignment horizontal="center"/>
    </xf>
    <xf numFmtId="14" fontId="2" fillId="0" borderId="0" xfId="0" applyNumberFormat="1" applyFont="1"/>
    <xf numFmtId="1" fontId="4" fillId="0" borderId="0" xfId="0" applyFont="1"/>
    <xf numFmtId="1" fontId="2" fillId="0" borderId="0" xfId="0" applyFo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Fill="1"/>
    <xf numFmtId="166" fontId="2" fillId="0" borderId="0" xfId="0" applyNumberFormat="1" applyFont="1" applyFill="1"/>
    <xf numFmtId="166" fontId="2" fillId="0" borderId="0" xfId="0" applyNumberFormat="1" applyFont="1"/>
    <xf numFmtId="1" fontId="0" fillId="0" borderId="0" xfId="0" applyAlignment="1">
      <alignment horizontal="center"/>
    </xf>
    <xf numFmtId="165" fontId="0" fillId="0" borderId="0" xfId="0" applyNumberFormat="1"/>
    <xf numFmtId="1" fontId="5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 applyFill="1"/>
    <xf numFmtId="1" fontId="0" fillId="0" borderId="0" xfId="0" applyFill="1"/>
    <xf numFmtId="164" fontId="0" fillId="0" borderId="0" xfId="0" applyNumberFormat="1"/>
    <xf numFmtId="166" fontId="0" fillId="0" borderId="0" xfId="0" applyNumberFormat="1" applyFill="1"/>
    <xf numFmtId="1" fontId="0" fillId="3" borderId="0" xfId="0" applyFill="1" applyAlignment="1">
      <alignment horizontal="center"/>
    </xf>
    <xf numFmtId="1" fontId="0" fillId="3" borderId="0" xfId="0" applyFill="1"/>
    <xf numFmtId="164" fontId="0" fillId="3" borderId="0" xfId="0" applyNumberFormat="1" applyFill="1"/>
    <xf numFmtId="0" fontId="0" fillId="3" borderId="0" xfId="0" applyNumberFormat="1" applyFill="1" applyAlignment="1">
      <alignment horizontal="center"/>
    </xf>
    <xf numFmtId="166" fontId="0" fillId="3" borderId="0" xfId="0" applyNumberFormat="1" applyFill="1"/>
    <xf numFmtId="165" fontId="0" fillId="3" borderId="0" xfId="0" applyNumberFormat="1" applyFill="1"/>
    <xf numFmtId="169" fontId="0" fillId="0" borderId="0" xfId="0" applyNumberFormat="1"/>
    <xf numFmtId="165" fontId="0" fillId="0" borderId="0" xfId="0" applyNumberFormat="1" applyAlignment="1">
      <alignment horizontal="center" wrapText="1"/>
    </xf>
    <xf numFmtId="1" fontId="0" fillId="0" borderId="0" xfId="0" applyAlignment="1">
      <alignment wrapText="1"/>
    </xf>
    <xf numFmtId="165" fontId="0" fillId="0" borderId="0" xfId="0" applyNumberFormat="1" applyAlignment="1">
      <alignment wrapText="1"/>
    </xf>
    <xf numFmtId="1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" fontId="5" fillId="0" borderId="0" xfId="0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167" fontId="12" fillId="0" borderId="0" xfId="1"/>
    <xf numFmtId="8" fontId="12" fillId="0" borderId="0" xfId="1" applyNumberFormat="1"/>
    <xf numFmtId="167" fontId="10" fillId="0" borderId="0" xfId="1" applyFont="1"/>
    <xf numFmtId="164" fontId="2" fillId="0" borderId="0" xfId="0" applyNumberFormat="1" applyFont="1" applyAlignment="1">
      <alignment wrapText="1"/>
    </xf>
    <xf numFmtId="165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6" fontId="0" fillId="3" borderId="0" xfId="0" applyNumberFormat="1" applyFill="1" applyAlignment="1">
      <alignment wrapText="1"/>
    </xf>
    <xf numFmtId="8" fontId="0" fillId="0" borderId="0" xfId="0" applyNumberFormat="1"/>
    <xf numFmtId="0" fontId="0" fillId="0" borderId="0" xfId="0" applyNumberFormat="1" applyFill="1" applyAlignment="1">
      <alignment horizontal="center"/>
    </xf>
    <xf numFmtId="1" fontId="0" fillId="0" borderId="0" xfId="0" applyFill="1" applyAlignment="1">
      <alignment horizontal="center"/>
    </xf>
    <xf numFmtId="2" fontId="0" fillId="0" borderId="0" xfId="0" applyNumberFormat="1"/>
    <xf numFmtId="1" fontId="12" fillId="0" borderId="0" xfId="0" applyFont="1"/>
    <xf numFmtId="166" fontId="12" fillId="0" borderId="0" xfId="0" applyNumberFormat="1" applyFont="1" applyFill="1"/>
    <xf numFmtId="8" fontId="0" fillId="0" borderId="0" xfId="0" applyNumberFormat="1" applyFill="1"/>
    <xf numFmtId="1" fontId="0" fillId="2" borderId="0" xfId="0" applyFill="1" applyAlignment="1">
      <alignment horizontal="left"/>
    </xf>
    <xf numFmtId="166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8" fontId="12" fillId="0" borderId="0" xfId="1" applyNumberFormat="1" applyFill="1"/>
    <xf numFmtId="167" fontId="10" fillId="0" borderId="0" xfId="1" applyFont="1" applyFill="1"/>
    <xf numFmtId="164" fontId="12" fillId="0" borderId="0" xfId="0" applyNumberFormat="1" applyFont="1"/>
    <xf numFmtId="164" fontId="12" fillId="0" borderId="0" xfId="0" applyNumberFormat="1" applyFont="1" applyAlignment="1">
      <alignment wrapText="1"/>
    </xf>
    <xf numFmtId="165" fontId="12" fillId="0" borderId="0" xfId="0" applyNumberFormat="1" applyFont="1" applyFill="1"/>
    <xf numFmtId="166" fontId="12" fillId="0" borderId="0" xfId="0" applyNumberFormat="1" applyFont="1"/>
    <xf numFmtId="14" fontId="0" fillId="0" borderId="0" xfId="0" applyNumberFormat="1" applyFill="1"/>
    <xf numFmtId="8" fontId="12" fillId="0" borderId="0" xfId="0" applyNumberFormat="1" applyFont="1"/>
    <xf numFmtId="8" fontId="10" fillId="0" borderId="0" xfId="1" applyNumberFormat="1" applyFont="1"/>
    <xf numFmtId="8" fontId="10" fillId="0" borderId="0" xfId="0" applyNumberFormat="1" applyFont="1" applyFill="1"/>
    <xf numFmtId="8" fontId="10" fillId="0" borderId="0" xfId="1" applyNumberFormat="1" applyFont="1" applyFill="1"/>
    <xf numFmtId="1" fontId="6" fillId="0" borderId="0" xfId="0" applyFont="1"/>
    <xf numFmtId="1" fontId="5" fillId="0" borderId="1" xfId="0" applyFont="1" applyFill="1" applyBorder="1"/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left" textRotation="90" wrapText="1"/>
    </xf>
    <xf numFmtId="8" fontId="2" fillId="0" borderId="0" xfId="0" applyNumberFormat="1" applyFont="1"/>
    <xf numFmtId="8" fontId="0" fillId="0" borderId="0" xfId="0" applyNumberFormat="1" applyFont="1" applyFill="1"/>
    <xf numFmtId="8" fontId="0" fillId="0" borderId="0" xfId="1" applyNumberFormat="1" applyFont="1"/>
    <xf numFmtId="165" fontId="6" fillId="0" borderId="0" xfId="0" applyNumberFormat="1" applyFont="1" applyBorder="1" applyAlignment="1">
      <alignment horizontal="center"/>
    </xf>
    <xf numFmtId="1" fontId="0" fillId="0" borderId="0" xfId="0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1" fontId="5" fillId="0" borderId="0" xfId="0" applyFont="1" applyAlignment="1">
      <alignment horizontal="center" wrapText="1"/>
    </xf>
    <xf numFmtId="165" fontId="5" fillId="5" borderId="1" xfId="0" applyNumberFormat="1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" fontId="5" fillId="0" borderId="0" xfId="0" applyFont="1" applyAlignment="1">
      <alignment horizontal="center"/>
    </xf>
    <xf numFmtId="1" fontId="6" fillId="0" borderId="1" xfId="0" applyFont="1" applyBorder="1" applyAlignment="1">
      <alignment horizontal="center"/>
    </xf>
    <xf numFmtId="167" fontId="5" fillId="0" borderId="1" xfId="1" applyFont="1" applyBorder="1" applyAlignment="1">
      <alignment horizontal="center"/>
    </xf>
    <xf numFmtId="167" fontId="5" fillId="0" borderId="0" xfId="1" applyFont="1" applyAlignment="1">
      <alignment horizontal="center"/>
    </xf>
    <xf numFmtId="1" fontId="8" fillId="0" borderId="1" xfId="0" applyFont="1" applyBorder="1" applyAlignment="1">
      <alignment horizontal="center"/>
    </xf>
    <xf numFmtId="1" fontId="8" fillId="0" borderId="6" xfId="0" applyFont="1" applyBorder="1"/>
    <xf numFmtId="1" fontId="9" fillId="0" borderId="6" xfId="0" applyFont="1" applyBorder="1"/>
    <xf numFmtId="1" fontId="8" fillId="0" borderId="6" xfId="0" applyFont="1" applyBorder="1" applyAlignment="1">
      <alignment horizontal="right"/>
    </xf>
    <xf numFmtId="165" fontId="8" fillId="0" borderId="3" xfId="0" applyNumberFormat="1" applyFont="1" applyBorder="1" applyAlignment="1">
      <alignment horizontal="center" wrapText="1"/>
    </xf>
    <xf numFmtId="165" fontId="9" fillId="0" borderId="3" xfId="0" applyNumberFormat="1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/>
    </xf>
    <xf numFmtId="1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" fontId="5" fillId="0" borderId="0" xfId="0" applyFont="1" applyAlignment="1">
      <alignment wrapText="1"/>
    </xf>
    <xf numFmtId="1" fontId="5" fillId="0" borderId="0" xfId="0" applyFont="1" applyFill="1" applyAlignment="1">
      <alignment wrapText="1"/>
    </xf>
    <xf numFmtId="165" fontId="5" fillId="0" borderId="0" xfId="0" applyNumberFormat="1" applyFont="1" applyAlignment="1">
      <alignment wrapText="1"/>
    </xf>
    <xf numFmtId="8" fontId="2" fillId="0" borderId="0" xfId="0" applyNumberFormat="1" applyFont="1" applyFill="1"/>
    <xf numFmtId="165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/>
    </xf>
    <xf numFmtId="1" fontId="9" fillId="0" borderId="0" xfId="0" applyFont="1" applyAlignment="1">
      <alignment horizontal="center"/>
    </xf>
    <xf numFmtId="1" fontId="9" fillId="0" borderId="1" xfId="0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" fontId="8" fillId="0" borderId="0" xfId="0" applyFont="1" applyAlignment="1">
      <alignment horizontal="center"/>
    </xf>
    <xf numFmtId="165" fontId="6" fillId="0" borderId="4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1" fontId="6" fillId="0" borderId="1" xfId="0" applyFont="1" applyBorder="1" applyAlignment="1">
      <alignment wrapText="1"/>
    </xf>
    <xf numFmtId="1" fontId="5" fillId="0" borderId="1" xfId="0" applyFont="1" applyBorder="1" applyAlignment="1">
      <alignment wrapText="1"/>
    </xf>
    <xf numFmtId="1" fontId="5" fillId="0" borderId="1" xfId="0" applyFont="1" applyFill="1" applyBorder="1" applyAlignment="1">
      <alignment wrapText="1"/>
    </xf>
    <xf numFmtId="1" fontId="7" fillId="0" borderId="0" xfId="0" applyFont="1" applyAlignment="1">
      <alignment wrapText="1"/>
    </xf>
    <xf numFmtId="167" fontId="12" fillId="0" borderId="1" xfId="1" applyBorder="1" applyAlignment="1">
      <alignment horizontal="center" wrapText="1"/>
    </xf>
    <xf numFmtId="165" fontId="9" fillId="0" borderId="5" xfId="0" applyNumberFormat="1" applyFont="1" applyBorder="1" applyAlignment="1">
      <alignment horizontal="center" wrapText="1"/>
    </xf>
    <xf numFmtId="165" fontId="9" fillId="0" borderId="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" fontId="5" fillId="0" borderId="0" xfId="0" applyFont="1" applyBorder="1" applyAlignment="1">
      <alignment wrapText="1"/>
    </xf>
    <xf numFmtId="8" fontId="5" fillId="0" borderId="1" xfId="0" applyNumberFormat="1" applyFont="1" applyFill="1" applyBorder="1" applyAlignment="1">
      <alignment horizontal="center" wrapText="1"/>
    </xf>
    <xf numFmtId="8" fontId="5" fillId="0" borderId="1" xfId="0" applyNumberFormat="1" applyFont="1" applyFill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 wrapText="1"/>
    </xf>
    <xf numFmtId="8" fontId="5" fillId="0" borderId="1" xfId="1" applyNumberFormat="1" applyFont="1" applyFill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7" fontId="5" fillId="0" borderId="5" xfId="1" applyFont="1" applyBorder="1" applyAlignment="1">
      <alignment horizontal="center"/>
    </xf>
    <xf numFmtId="167" fontId="6" fillId="0" borderId="3" xfId="1" applyFont="1" applyBorder="1" applyAlignment="1">
      <alignment horizontal="center"/>
    </xf>
    <xf numFmtId="1" fontId="5" fillId="0" borderId="1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7" fontId="12" fillId="0" borderId="1" xfId="1" applyBorder="1" applyAlignment="1">
      <alignment horizontal="center"/>
    </xf>
    <xf numFmtId="167" fontId="12" fillId="0" borderId="1" xfId="1" applyFill="1" applyBorder="1" applyAlignment="1">
      <alignment horizontal="center"/>
    </xf>
    <xf numFmtId="8" fontId="0" fillId="0" borderId="0" xfId="0" applyNumberFormat="1" applyAlignment="1">
      <alignment wrapText="1"/>
    </xf>
    <xf numFmtId="1" fontId="12" fillId="0" borderId="0" xfId="0" applyFont="1" applyFill="1" applyAlignment="1">
      <alignment horizontal="center"/>
    </xf>
    <xf numFmtId="14" fontId="12" fillId="0" borderId="0" xfId="0" applyNumberFormat="1" applyFont="1" applyFill="1"/>
    <xf numFmtId="1" fontId="11" fillId="0" borderId="0" xfId="0" applyFont="1" applyFill="1"/>
    <xf numFmtId="1" fontId="12" fillId="0" borderId="0" xfId="0" applyFont="1" applyFill="1"/>
    <xf numFmtId="167" fontId="12" fillId="0" borderId="0" xfId="1" applyFill="1"/>
    <xf numFmtId="14" fontId="12" fillId="0" borderId="0" xfId="0" applyNumberFormat="1" applyFont="1" applyFill="1" applyAlignment="1">
      <alignment horizontal="center"/>
    </xf>
    <xf numFmtId="173" fontId="0" fillId="0" borderId="0" xfId="0" applyNumberFormat="1" applyFill="1"/>
    <xf numFmtId="167" fontId="0" fillId="0" borderId="0" xfId="0" applyNumberFormat="1" applyFill="1"/>
    <xf numFmtId="8" fontId="12" fillId="0" borderId="0" xfId="0" applyNumberFormat="1" applyFont="1" applyFill="1"/>
    <xf numFmtId="167" fontId="0" fillId="0" borderId="0" xfId="1" applyFont="1" applyFill="1"/>
    <xf numFmtId="164" fontId="2" fillId="0" borderId="0" xfId="0" applyNumberFormat="1" applyFont="1" applyFill="1"/>
    <xf numFmtId="1" fontId="0" fillId="0" borderId="0" xfId="0" applyFill="1" applyAlignment="1">
      <alignment wrapText="1"/>
    </xf>
    <xf numFmtId="8" fontId="0" fillId="0" borderId="0" xfId="1" applyNumberFormat="1" applyFont="1" applyFill="1"/>
    <xf numFmtId="8" fontId="2" fillId="0" borderId="0" xfId="0" applyNumberFormat="1" applyFont="1" applyFill="1" applyAlignment="1">
      <alignment horizontal="left" textRotation="90" wrapText="1"/>
    </xf>
    <xf numFmtId="8" fontId="3" fillId="0" borderId="0" xfId="0" applyNumberFormat="1" applyFont="1" applyFill="1" applyAlignment="1">
      <alignment textRotation="90" wrapText="1"/>
    </xf>
    <xf numFmtId="8" fontId="13" fillId="0" borderId="0" xfId="0" applyNumberFormat="1" applyFont="1" applyAlignment="1">
      <alignment textRotation="90" wrapText="1"/>
    </xf>
    <xf numFmtId="8" fontId="0" fillId="0" borderId="0" xfId="0" applyNumberFormat="1" applyFill="1" applyAlignment="1">
      <alignment wrapText="1"/>
    </xf>
    <xf numFmtId="1" fontId="2" fillId="0" borderId="0" xfId="0" applyFont="1" applyFill="1"/>
    <xf numFmtId="166" fontId="12" fillId="6" borderId="0" xfId="1" applyNumberFormat="1" applyFont="1" applyFill="1" applyBorder="1" applyAlignment="1" applyProtection="1">
      <alignment horizontal="left"/>
    </xf>
    <xf numFmtId="166" fontId="2" fillId="7" borderId="0" xfId="1" applyNumberFormat="1" applyFont="1" applyFill="1" applyBorder="1" applyAlignment="1" applyProtection="1">
      <alignment horizontal="left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7" fontId="5" fillId="0" borderId="1" xfId="1" applyFont="1" applyFill="1" applyBorder="1" applyAlignment="1">
      <alignment horizontal="center"/>
    </xf>
    <xf numFmtId="166" fontId="2" fillId="8" borderId="0" xfId="0" applyNumberFormat="1" applyFont="1" applyFill="1"/>
    <xf numFmtId="1" fontId="8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wrapText="1"/>
    </xf>
    <xf numFmtId="10" fontId="5" fillId="0" borderId="1" xfId="2" applyNumberFormat="1" applyFont="1" applyBorder="1" applyAlignment="1">
      <alignment horizontal="center"/>
    </xf>
    <xf numFmtId="8" fontId="10" fillId="0" borderId="0" xfId="0" applyNumberFormat="1" applyFont="1"/>
    <xf numFmtId="8" fontId="0" fillId="0" borderId="0" xfId="0" applyNumberFormat="1" applyFill="1" applyAlignment="1">
      <alignment horizontal="center" wrapText="1"/>
    </xf>
    <xf numFmtId="1" fontId="5" fillId="9" borderId="1" xfId="0" applyFont="1" applyFill="1" applyBorder="1"/>
    <xf numFmtId="1" fontId="5" fillId="9" borderId="0" xfId="0" applyFont="1" applyFill="1"/>
    <xf numFmtId="165" fontId="5" fillId="9" borderId="1" xfId="0" applyNumberFormat="1" applyFont="1" applyFill="1" applyBorder="1" applyAlignment="1">
      <alignment horizontal="center" wrapText="1"/>
    </xf>
    <xf numFmtId="165" fontId="5" fillId="9" borderId="1" xfId="0" applyNumberFormat="1" applyFont="1" applyFill="1" applyBorder="1" applyAlignment="1">
      <alignment horizontal="center"/>
    </xf>
    <xf numFmtId="8" fontId="5" fillId="9" borderId="1" xfId="0" applyNumberFormat="1" applyFont="1" applyFill="1" applyBorder="1" applyAlignment="1">
      <alignment horizontal="center" wrapText="1"/>
    </xf>
    <xf numFmtId="8" fontId="5" fillId="9" borderId="1" xfId="0" applyNumberFormat="1" applyFont="1" applyFill="1" applyBorder="1" applyAlignment="1">
      <alignment horizontal="center"/>
    </xf>
    <xf numFmtId="10" fontId="5" fillId="9" borderId="1" xfId="2" applyNumberFormat="1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 wrapText="1"/>
    </xf>
    <xf numFmtId="165" fontId="5" fillId="10" borderId="1" xfId="0" applyNumberFormat="1" applyFont="1" applyFill="1" applyBorder="1" applyAlignment="1">
      <alignment horizontal="center"/>
    </xf>
    <xf numFmtId="8" fontId="5" fillId="9" borderId="1" xfId="1" applyNumberFormat="1" applyFont="1" applyFill="1" applyBorder="1" applyAlignment="1">
      <alignment horizontal="center"/>
    </xf>
    <xf numFmtId="1" fontId="6" fillId="0" borderId="0" xfId="0" applyFont="1" applyAlignment="1">
      <alignment horizontal="center"/>
    </xf>
    <xf numFmtId="1" fontId="6" fillId="0" borderId="0" xfId="0" applyFont="1" applyAlignment="1">
      <alignment horizontal="center" wrapText="1"/>
    </xf>
    <xf numFmtId="167" fontId="12" fillId="0" borderId="0" xfId="1" applyAlignment="1">
      <alignment horizontal="center" wrapText="1"/>
    </xf>
    <xf numFmtId="167" fontId="12" fillId="0" borderId="0" xfId="1" applyAlignment="1">
      <alignment horizontal="center"/>
    </xf>
    <xf numFmtId="167" fontId="2" fillId="0" borderId="1" xfId="1" applyFont="1" applyBorder="1" applyAlignment="1">
      <alignment horizontal="center"/>
    </xf>
    <xf numFmtId="8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/>
    <xf numFmtId="15" fontId="0" fillId="0" borderId="0" xfId="0" applyNumberFormat="1" applyFill="1" applyAlignment="1">
      <alignment horizontal="center"/>
    </xf>
    <xf numFmtId="1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wrapText="1"/>
    </xf>
    <xf numFmtId="166" fontId="0" fillId="6" borderId="0" xfId="0" applyNumberFormat="1" applyFill="1" applyAlignment="1">
      <alignment horizontal="left"/>
    </xf>
    <xf numFmtId="164" fontId="0" fillId="6" borderId="0" xfId="0" applyNumberFormat="1" applyFill="1" applyAlignment="1">
      <alignment horizontal="left"/>
    </xf>
    <xf numFmtId="1" fontId="0" fillId="6" borderId="0" xfId="0" applyFill="1" applyAlignment="1">
      <alignment horizontal="left"/>
    </xf>
    <xf numFmtId="164" fontId="0" fillId="9" borderId="0" xfId="0" applyNumberFormat="1" applyFill="1"/>
    <xf numFmtId="1" fontId="0" fillId="0" borderId="0" xfId="0" applyFill="1" applyBorder="1" applyAlignment="1">
      <alignment horizontal="center"/>
    </xf>
    <xf numFmtId="1" fontId="0" fillId="0" borderId="0" xfId="0" applyFill="1" applyBorder="1"/>
    <xf numFmtId="164" fontId="0" fillId="0" borderId="0" xfId="0" applyNumberFormat="1" applyFill="1" applyBorder="1"/>
    <xf numFmtId="15" fontId="0" fillId="0" borderId="0" xfId="0" applyNumberFormat="1" applyFill="1" applyBorder="1" applyAlignment="1">
      <alignment horizontal="center"/>
    </xf>
    <xf numFmtId="166" fontId="0" fillId="6" borderId="0" xfId="0" applyNumberFormat="1" applyFill="1" applyBorder="1" applyAlignment="1">
      <alignment horizontal="left"/>
    </xf>
    <xf numFmtId="164" fontId="0" fillId="6" borderId="0" xfId="0" applyNumberFormat="1" applyFill="1" applyBorder="1" applyAlignment="1">
      <alignment horizontal="left"/>
    </xf>
    <xf numFmtId="8" fontId="2" fillId="0" borderId="0" xfId="0" applyNumberFormat="1" applyFont="1" applyFill="1" applyBorder="1"/>
    <xf numFmtId="8" fontId="0" fillId="0" borderId="0" xfId="0" applyNumberFormat="1" applyFill="1" applyBorder="1"/>
    <xf numFmtId="8" fontId="0" fillId="0" borderId="0" xfId="0" applyNumberFormat="1" applyFill="1" applyBorder="1" applyAlignment="1">
      <alignment wrapText="1"/>
    </xf>
    <xf numFmtId="164" fontId="2" fillId="0" borderId="0" xfId="0" applyNumberFormat="1" applyFont="1" applyAlignment="1"/>
    <xf numFmtId="6" fontId="0" fillId="0" borderId="0" xfId="0" applyNumberFormat="1"/>
    <xf numFmtId="1" fontId="6" fillId="9" borderId="6" xfId="0" applyFont="1" applyFill="1" applyBorder="1"/>
    <xf numFmtId="165" fontId="6" fillId="9" borderId="1" xfId="0" applyNumberFormat="1" applyFont="1" applyFill="1" applyBorder="1" applyAlignment="1">
      <alignment horizontal="center" wrapText="1"/>
    </xf>
    <xf numFmtId="165" fontId="6" fillId="9" borderId="1" xfId="0" applyNumberFormat="1" applyFont="1" applyFill="1" applyBorder="1" applyAlignment="1">
      <alignment horizontal="center"/>
    </xf>
    <xf numFmtId="167" fontId="6" fillId="9" borderId="1" xfId="1" applyFont="1" applyFill="1" applyBorder="1" applyAlignment="1">
      <alignment horizontal="center"/>
    </xf>
    <xf numFmtId="10" fontId="6" fillId="9" borderId="1" xfId="2" applyNumberFormat="1" applyFont="1" applyFill="1" applyBorder="1" applyAlignment="1">
      <alignment horizontal="center"/>
    </xf>
    <xf numFmtId="1" fontId="0" fillId="11" borderId="0" xfId="0" applyFill="1"/>
    <xf numFmtId="1" fontId="2" fillId="11" borderId="0" xfId="0" applyFont="1" applyFill="1" applyAlignment="1">
      <alignment horizontal="left" textRotation="90" wrapText="1"/>
    </xf>
    <xf numFmtId="166" fontId="2" fillId="11" borderId="0" xfId="1" applyNumberFormat="1" applyFont="1" applyFill="1" applyBorder="1" applyAlignment="1" applyProtection="1">
      <alignment horizontal="left"/>
    </xf>
    <xf numFmtId="166" fontId="12" fillId="12" borderId="0" xfId="1" applyNumberFormat="1" applyFont="1" applyFill="1" applyBorder="1" applyAlignment="1" applyProtection="1">
      <alignment horizontal="left"/>
    </xf>
    <xf numFmtId="166" fontId="12" fillId="11" borderId="0" xfId="1" applyNumberFormat="1" applyFont="1" applyFill="1" applyBorder="1" applyAlignment="1" applyProtection="1">
      <alignment horizontal="left"/>
    </xf>
    <xf numFmtId="1" fontId="0" fillId="13" borderId="0" xfId="0" applyFill="1"/>
    <xf numFmtId="1" fontId="2" fillId="13" borderId="0" xfId="0" applyFont="1" applyFill="1" applyAlignment="1">
      <alignment horizontal="left" textRotation="90" wrapText="1"/>
    </xf>
    <xf numFmtId="166" fontId="2" fillId="13" borderId="0" xfId="1" applyNumberFormat="1" applyFont="1" applyFill="1" applyBorder="1" applyAlignment="1" applyProtection="1">
      <alignment horizontal="left"/>
    </xf>
    <xf numFmtId="166" fontId="12" fillId="14" borderId="0" xfId="1" applyNumberFormat="1" applyFont="1" applyFill="1" applyBorder="1" applyAlignment="1" applyProtection="1">
      <alignment horizontal="left"/>
    </xf>
    <xf numFmtId="166" fontId="12" fillId="13" borderId="0" xfId="1" applyNumberFormat="1" applyFont="1" applyFill="1" applyBorder="1" applyAlignment="1" applyProtection="1">
      <alignment horizontal="left"/>
    </xf>
    <xf numFmtId="10" fontId="5" fillId="0" borderId="1" xfId="2" applyNumberFormat="1" applyFont="1" applyFill="1" applyBorder="1" applyAlignment="1">
      <alignment horizontal="center"/>
    </xf>
    <xf numFmtId="1" fontId="0" fillId="11" borderId="0" xfId="0" applyFill="1" applyAlignment="1">
      <alignment horizontal="left"/>
    </xf>
    <xf numFmtId="164" fontId="0" fillId="11" borderId="0" xfId="0" applyNumberFormat="1" applyFill="1" applyAlignment="1">
      <alignment horizontal="left"/>
    </xf>
    <xf numFmtId="164" fontId="2" fillId="11" borderId="0" xfId="0" applyNumberFormat="1" applyFont="1" applyFill="1" applyAlignment="1">
      <alignment horizontal="left" textRotation="90" wrapText="1"/>
    </xf>
    <xf numFmtId="165" fontId="0" fillId="11" borderId="0" xfId="0" applyNumberFormat="1" applyFill="1" applyAlignment="1">
      <alignment horizontal="left"/>
    </xf>
    <xf numFmtId="165" fontId="2" fillId="11" borderId="0" xfId="0" applyNumberFormat="1" applyFont="1" applyFill="1" applyAlignment="1">
      <alignment horizontal="left"/>
    </xf>
    <xf numFmtId="8" fontId="0" fillId="11" borderId="0" xfId="0" applyNumberFormat="1" applyFill="1" applyAlignment="1">
      <alignment horizontal="left"/>
    </xf>
    <xf numFmtId="166" fontId="0" fillId="11" borderId="0" xfId="0" applyNumberFormat="1" applyFill="1" applyAlignment="1">
      <alignment horizontal="left"/>
    </xf>
    <xf numFmtId="166" fontId="0" fillId="12" borderId="0" xfId="0" applyNumberFormat="1" applyFill="1" applyBorder="1" applyAlignment="1">
      <alignment horizontal="left"/>
    </xf>
    <xf numFmtId="166" fontId="0" fillId="12" borderId="0" xfId="0" applyNumberFormat="1" applyFill="1" applyAlignment="1">
      <alignment horizontal="left"/>
    </xf>
    <xf numFmtId="1" fontId="0" fillId="12" borderId="0" xfId="0" applyFill="1" applyAlignment="1">
      <alignment horizontal="left"/>
    </xf>
    <xf numFmtId="14" fontId="2" fillId="5" borderId="0" xfId="0" applyNumberFormat="1" applyFont="1" applyFill="1"/>
    <xf numFmtId="1" fontId="0" fillId="15" borderId="0" xfId="0" applyFill="1"/>
    <xf numFmtId="1" fontId="2" fillId="15" borderId="0" xfId="0" applyFont="1" applyFill="1" applyAlignment="1">
      <alignment horizontal="left" textRotation="90" wrapText="1"/>
    </xf>
    <xf numFmtId="167" fontId="2" fillId="15" borderId="0" xfId="1" applyFont="1" applyFill="1" applyBorder="1" applyAlignment="1" applyProtection="1"/>
    <xf numFmtId="167" fontId="12" fillId="15" borderId="0" xfId="1" applyFont="1" applyFill="1" applyBorder="1" applyAlignment="1" applyProtection="1"/>
    <xf numFmtId="166" fontId="12" fillId="15" borderId="0" xfId="0" applyNumberFormat="1" applyFont="1" applyFill="1"/>
    <xf numFmtId="166" fontId="12" fillId="16" borderId="0" xfId="1" applyNumberFormat="1" applyFont="1" applyFill="1" applyBorder="1" applyAlignment="1" applyProtection="1">
      <alignment horizontal="left"/>
    </xf>
    <xf numFmtId="167" fontId="12" fillId="16" borderId="0" xfId="1" applyFill="1" applyBorder="1" applyAlignment="1" applyProtection="1">
      <alignment horizontal="left"/>
    </xf>
    <xf numFmtId="166" fontId="12" fillId="17" borderId="0" xfId="1" applyNumberFormat="1" applyFont="1" applyFill="1" applyBorder="1" applyAlignment="1" applyProtection="1">
      <alignment horizontal="left"/>
    </xf>
    <xf numFmtId="166" fontId="12" fillId="17" borderId="0" xfId="0" applyNumberFormat="1" applyFont="1" applyFill="1"/>
    <xf numFmtId="8" fontId="0" fillId="13" borderId="0" xfId="0" applyNumberFormat="1" applyFill="1" applyAlignment="1">
      <alignment horizontal="left"/>
    </xf>
    <xf numFmtId="166" fontId="10" fillId="11" borderId="0" xfId="1" applyNumberFormat="1" applyFont="1" applyFill="1" applyBorder="1" applyAlignment="1" applyProtection="1">
      <alignment horizontal="left"/>
    </xf>
    <xf numFmtId="166" fontId="10" fillId="12" borderId="0" xfId="1" applyNumberFormat="1" applyFont="1" applyFill="1" applyBorder="1" applyAlignment="1" applyProtection="1">
      <alignment horizontal="left"/>
    </xf>
    <xf numFmtId="8" fontId="10" fillId="11" borderId="0" xfId="0" applyNumberFormat="1" applyFont="1" applyFill="1" applyAlignment="1">
      <alignment horizontal="left"/>
    </xf>
    <xf numFmtId="165" fontId="10" fillId="11" borderId="0" xfId="0" applyNumberFormat="1" applyFont="1" applyFill="1" applyAlignment="1">
      <alignment horizontal="left"/>
    </xf>
    <xf numFmtId="8" fontId="10" fillId="12" borderId="0" xfId="0" applyNumberFormat="1" applyFont="1" applyFill="1" applyAlignment="1">
      <alignment horizontal="left"/>
    </xf>
    <xf numFmtId="164" fontId="10" fillId="11" borderId="0" xfId="0" applyNumberFormat="1" applyFont="1" applyFill="1" applyAlignment="1">
      <alignment horizontal="left"/>
    </xf>
    <xf numFmtId="164" fontId="10" fillId="12" borderId="0" xfId="0" applyNumberFormat="1" applyFont="1" applyFill="1" applyBorder="1" applyAlignment="1">
      <alignment horizontal="left"/>
    </xf>
    <xf numFmtId="164" fontId="10" fillId="12" borderId="0" xfId="0" applyNumberFormat="1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164" fontId="10" fillId="7" borderId="0" xfId="0" applyNumberFormat="1" applyFont="1" applyFill="1" applyAlignment="1">
      <alignment horizontal="left"/>
    </xf>
    <xf numFmtId="166" fontId="12" fillId="7" borderId="0" xfId="1" applyNumberFormat="1" applyFont="1" applyFill="1" applyBorder="1" applyAlignment="1" applyProtection="1">
      <alignment horizontal="left"/>
    </xf>
    <xf numFmtId="1" fontId="0" fillId="8" borderId="0" xfId="0" applyFill="1"/>
    <xf numFmtId="8" fontId="0" fillId="18" borderId="0" xfId="0" applyNumberFormat="1" applyFill="1"/>
    <xf numFmtId="8" fontId="0" fillId="19" borderId="0" xfId="0" applyNumberFormat="1" applyFill="1"/>
    <xf numFmtId="1" fontId="5" fillId="9" borderId="8" xfId="0" applyFont="1" applyFill="1" applyBorder="1"/>
    <xf numFmtId="165" fontId="5" fillId="9" borderId="8" xfId="0" applyNumberFormat="1" applyFont="1" applyFill="1" applyBorder="1" applyAlignment="1">
      <alignment horizontal="center"/>
    </xf>
    <xf numFmtId="165" fontId="5" fillId="9" borderId="8" xfId="0" applyNumberFormat="1" applyFont="1" applyFill="1" applyBorder="1" applyAlignment="1">
      <alignment horizontal="center" wrapText="1"/>
    </xf>
    <xf numFmtId="167" fontId="5" fillId="9" borderId="8" xfId="1" applyFont="1" applyFill="1" applyBorder="1" applyAlignment="1">
      <alignment horizontal="center"/>
    </xf>
    <xf numFmtId="1" fontId="5" fillId="0" borderId="8" xfId="0" applyFont="1" applyBorder="1" applyAlignment="1">
      <alignment horizontal="center"/>
    </xf>
    <xf numFmtId="1" fontId="5" fillId="0" borderId="8" xfId="0" applyFont="1" applyBorder="1"/>
    <xf numFmtId="165" fontId="12" fillId="11" borderId="0" xfId="0" applyNumberFormat="1" applyFont="1" applyFill="1" applyAlignment="1">
      <alignment horizontal="left"/>
    </xf>
    <xf numFmtId="1" fontId="10" fillId="0" borderId="0" xfId="0" applyFont="1"/>
    <xf numFmtId="6" fontId="5" fillId="9" borderId="8" xfId="0" applyNumberFormat="1" applyFont="1" applyFill="1" applyBorder="1" applyAlignment="1">
      <alignment horizontal="center" wrapText="1"/>
    </xf>
    <xf numFmtId="168" fontId="0" fillId="0" borderId="0" xfId="0" applyNumberFormat="1" applyFill="1" applyAlignment="1">
      <alignment horizontal="center"/>
    </xf>
    <xf numFmtId="164" fontId="10" fillId="0" borderId="0" xfId="0" applyNumberFormat="1" applyFont="1" applyFill="1"/>
    <xf numFmtId="6" fontId="5" fillId="0" borderId="0" xfId="0" applyNumberFormat="1" applyFont="1" applyBorder="1" applyAlignment="1">
      <alignment horizontal="center" wrapText="1"/>
    </xf>
    <xf numFmtId="167" fontId="5" fillId="0" borderId="0" xfId="1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166" fontId="12" fillId="20" borderId="0" xfId="1" applyNumberFormat="1" applyFont="1" applyFill="1" applyBorder="1" applyAlignment="1" applyProtection="1">
      <alignment horizontal="left"/>
    </xf>
    <xf numFmtId="166" fontId="12" fillId="8" borderId="0" xfId="0" applyNumberFormat="1" applyFont="1" applyFill="1"/>
    <xf numFmtId="1" fontId="14" fillId="6" borderId="0" xfId="0" applyFont="1" applyFill="1" applyAlignment="1">
      <alignment horizontal="center" wrapText="1"/>
    </xf>
    <xf numFmtId="1" fontId="14" fillId="6" borderId="0" xfId="0" applyFont="1" applyFill="1" applyAlignment="1">
      <alignment horizontal="left" wrapText="1"/>
    </xf>
    <xf numFmtId="0" fontId="14" fillId="6" borderId="0" xfId="0" applyNumberFormat="1" applyFont="1" applyFill="1" applyAlignment="1">
      <alignment horizontal="left" wrapText="1"/>
    </xf>
    <xf numFmtId="1" fontId="14" fillId="21" borderId="0" xfId="0" applyFont="1" applyFill="1" applyAlignment="1">
      <alignment horizontal="left" wrapText="1"/>
    </xf>
    <xf numFmtId="164" fontId="14" fillId="21" borderId="0" xfId="0" applyNumberFormat="1" applyFont="1" applyFill="1" applyAlignment="1">
      <alignment horizontal="left" wrapText="1"/>
    </xf>
    <xf numFmtId="1" fontId="14" fillId="22" borderId="0" xfId="0" applyFont="1" applyFill="1" applyAlignment="1">
      <alignment horizontal="left" wrapText="1"/>
    </xf>
    <xf numFmtId="8" fontId="14" fillId="6" borderId="0" xfId="0" applyNumberFormat="1" applyFont="1" applyFill="1" applyAlignment="1">
      <alignment horizontal="left" wrapText="1"/>
    </xf>
    <xf numFmtId="167" fontId="12" fillId="6" borderId="0" xfId="1" applyFill="1" applyAlignment="1">
      <alignment wrapText="1"/>
    </xf>
    <xf numFmtId="167" fontId="12" fillId="6" borderId="0" xfId="1" applyFill="1" applyAlignment="1">
      <alignment horizontal="left" wrapText="1"/>
    </xf>
    <xf numFmtId="167" fontId="10" fillId="6" borderId="0" xfId="1" applyFont="1" applyFill="1" applyAlignment="1">
      <alignment horizontal="left" wrapText="1"/>
    </xf>
    <xf numFmtId="166" fontId="12" fillId="6" borderId="0" xfId="0" applyNumberFormat="1" applyFont="1" applyFill="1" applyAlignment="1">
      <alignment horizontal="left" wrapText="1"/>
    </xf>
    <xf numFmtId="167" fontId="12" fillId="6" borderId="0" xfId="1" applyFont="1" applyFill="1" applyAlignment="1">
      <alignment horizontal="left" wrapText="1"/>
    </xf>
    <xf numFmtId="8" fontId="3" fillId="6" borderId="0" xfId="0" applyNumberFormat="1" applyFont="1" applyFill="1" applyAlignment="1">
      <alignment wrapText="1"/>
    </xf>
    <xf numFmtId="6" fontId="12" fillId="6" borderId="0" xfId="0" applyNumberFormat="1" applyFont="1" applyFill="1" applyAlignment="1">
      <alignment wrapText="1"/>
    </xf>
    <xf numFmtId="167" fontId="0" fillId="6" borderId="0" xfId="1" applyFont="1" applyFill="1" applyAlignment="1">
      <alignment wrapText="1"/>
    </xf>
    <xf numFmtId="1" fontId="10" fillId="6" borderId="0" xfId="0" applyFont="1" applyFill="1" applyAlignment="1">
      <alignment wrapText="1"/>
    </xf>
    <xf numFmtId="1" fontId="5" fillId="0" borderId="3" xfId="0" applyFont="1" applyBorder="1" applyAlignment="1">
      <alignment wrapText="1"/>
    </xf>
    <xf numFmtId="1" fontId="5" fillId="0" borderId="5" xfId="0" applyFont="1" applyFill="1" applyBorder="1"/>
    <xf numFmtId="165" fontId="5" fillId="0" borderId="5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 wrapText="1"/>
    </xf>
    <xf numFmtId="8" fontId="5" fillId="0" borderId="5" xfId="0" applyNumberFormat="1" applyFont="1" applyFill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10" fontId="7" fillId="0" borderId="5" xfId="2" applyNumberFormat="1" applyFont="1" applyBorder="1" applyAlignment="1">
      <alignment horizontal="center"/>
    </xf>
    <xf numFmtId="8" fontId="5" fillId="0" borderId="5" xfId="1" applyNumberFormat="1" applyFont="1" applyFill="1" applyBorder="1" applyAlignment="1">
      <alignment horizontal="center"/>
    </xf>
    <xf numFmtId="1" fontId="6" fillId="0" borderId="7" xfId="0" applyFont="1" applyBorder="1" applyAlignment="1">
      <alignment horizontal="right"/>
    </xf>
    <xf numFmtId="165" fontId="6" fillId="0" borderId="7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center"/>
    </xf>
    <xf numFmtId="1" fontId="6" fillId="0" borderId="8" xfId="0" applyFont="1" applyBorder="1" applyAlignment="1">
      <alignment horizontal="right"/>
    </xf>
    <xf numFmtId="165" fontId="6" fillId="0" borderId="8" xfId="0" applyNumberFormat="1" applyFont="1" applyBorder="1" applyAlignment="1">
      <alignment horizontal="center" wrapText="1"/>
    </xf>
    <xf numFmtId="165" fontId="6" fillId="0" borderId="8" xfId="0" applyNumberFormat="1" applyFont="1" applyBorder="1" applyAlignment="1">
      <alignment horizontal="center"/>
    </xf>
    <xf numFmtId="10" fontId="6" fillId="0" borderId="8" xfId="2" applyNumberFormat="1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center" wrapText="1"/>
    </xf>
    <xf numFmtId="8" fontId="5" fillId="0" borderId="5" xfId="0" applyNumberFormat="1" applyFont="1" applyFill="1" applyBorder="1" applyAlignment="1">
      <alignment horizontal="center" wrapText="1"/>
    </xf>
    <xf numFmtId="10" fontId="5" fillId="0" borderId="5" xfId="2" applyNumberFormat="1" applyFont="1" applyBorder="1" applyAlignment="1">
      <alignment horizontal="center"/>
    </xf>
    <xf numFmtId="1" fontId="5" fillId="9" borderId="5" xfId="0" applyFont="1" applyFill="1" applyBorder="1"/>
    <xf numFmtId="165" fontId="5" fillId="9" borderId="5" xfId="0" applyNumberFormat="1" applyFont="1" applyFill="1" applyBorder="1" applyAlignment="1">
      <alignment horizontal="center" wrapText="1"/>
    </xf>
    <xf numFmtId="165" fontId="5" fillId="9" borderId="5" xfId="0" applyNumberFormat="1" applyFont="1" applyFill="1" applyBorder="1" applyAlignment="1">
      <alignment horizontal="center"/>
    </xf>
    <xf numFmtId="8" fontId="5" fillId="9" borderId="5" xfId="0" applyNumberFormat="1" applyFont="1" applyFill="1" applyBorder="1" applyAlignment="1">
      <alignment horizontal="center" wrapText="1"/>
    </xf>
    <xf numFmtId="8" fontId="5" fillId="9" borderId="5" xfId="0" applyNumberFormat="1" applyFont="1" applyFill="1" applyBorder="1" applyAlignment="1">
      <alignment horizontal="center"/>
    </xf>
    <xf numFmtId="8" fontId="5" fillId="9" borderId="5" xfId="1" applyNumberFormat="1" applyFont="1" applyFill="1" applyBorder="1" applyAlignment="1">
      <alignment horizontal="center"/>
    </xf>
    <xf numFmtId="10" fontId="5" fillId="9" borderId="5" xfId="2" applyNumberFormat="1" applyFont="1" applyFill="1" applyBorder="1" applyAlignment="1">
      <alignment horizontal="center"/>
    </xf>
    <xf numFmtId="8" fontId="5" fillId="0" borderId="5" xfId="1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8" fontId="6" fillId="0" borderId="8" xfId="0" applyNumberFormat="1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/>
    </xf>
    <xf numFmtId="1" fontId="5" fillId="0" borderId="5" xfId="0" applyFont="1" applyBorder="1"/>
    <xf numFmtId="165" fontId="5" fillId="0" borderId="4" xfId="0" applyNumberFormat="1" applyFont="1" applyFill="1" applyBorder="1" applyAlignment="1">
      <alignment horizontal="center"/>
    </xf>
    <xf numFmtId="167" fontId="5" fillId="0" borderId="4" xfId="1" applyFont="1" applyBorder="1" applyAlignment="1">
      <alignment horizontal="center"/>
    </xf>
    <xf numFmtId="10" fontId="6" fillId="0" borderId="7" xfId="2" applyNumberFormat="1" applyFont="1" applyBorder="1" applyAlignment="1">
      <alignment horizontal="center"/>
    </xf>
    <xf numFmtId="8" fontId="6" fillId="0" borderId="8" xfId="0" applyNumberFormat="1" applyFont="1" applyFill="1" applyBorder="1" applyAlignment="1">
      <alignment horizontal="center"/>
    </xf>
    <xf numFmtId="165" fontId="5" fillId="10" borderId="5" xfId="0" applyNumberFormat="1" applyFont="1" applyFill="1" applyBorder="1" applyAlignment="1">
      <alignment horizontal="center" wrapText="1"/>
    </xf>
    <xf numFmtId="165" fontId="5" fillId="10" borderId="5" xfId="0" applyNumberFormat="1" applyFont="1" applyFill="1" applyBorder="1" applyAlignment="1">
      <alignment horizontal="center"/>
    </xf>
    <xf numFmtId="167" fontId="5" fillId="0" borderId="5" xfId="1" applyFont="1" applyFill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Fill="1" applyBorder="1" applyAlignment="1">
      <alignment horizontal="center"/>
    </xf>
    <xf numFmtId="8" fontId="5" fillId="0" borderId="0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65" fontId="0" fillId="12" borderId="0" xfId="0" applyNumberFormat="1" applyFill="1" applyAlignment="1">
      <alignment horizontal="left"/>
    </xf>
    <xf numFmtId="8" fontId="0" fillId="12" borderId="0" xfId="0" applyNumberFormat="1" applyFill="1" applyAlignment="1">
      <alignment horizontal="left"/>
    </xf>
    <xf numFmtId="167" fontId="10" fillId="0" borderId="1" xfId="1" applyFont="1" applyBorder="1" applyAlignment="1">
      <alignment horizontal="center"/>
    </xf>
    <xf numFmtId="1" fontId="2" fillId="0" borderId="0" xfId="0" applyFont="1" applyFill="1" applyAlignment="1">
      <alignment horizontal="center" textRotation="90" wrapText="1"/>
    </xf>
    <xf numFmtId="1" fontId="2" fillId="0" borderId="0" xfId="0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9" fontId="15" fillId="9" borderId="8" xfId="2" applyFont="1" applyFill="1" applyBorder="1" applyAlignment="1">
      <alignment horizontal="center"/>
    </xf>
    <xf numFmtId="1" fontId="5" fillId="5" borderId="1" xfId="0" applyFont="1" applyFill="1" applyBorder="1"/>
    <xf numFmtId="165" fontId="4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 wrapText="1"/>
    </xf>
    <xf numFmtId="165" fontId="17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8" fontId="18" fillId="0" borderId="0" xfId="0" applyNumberFormat="1" applyFont="1"/>
    <xf numFmtId="164" fontId="10" fillId="2" borderId="0" xfId="0" applyNumberFormat="1" applyFont="1" applyFill="1" applyAlignment="1">
      <alignment horizontal="left"/>
    </xf>
    <xf numFmtId="8" fontId="2" fillId="0" borderId="0" xfId="0" applyNumberFormat="1" applyFont="1" applyFill="1" applyBorder="1" applyAlignment="1">
      <alignment horizontal="center" wrapText="1"/>
    </xf>
    <xf numFmtId="165" fontId="0" fillId="21" borderId="0" xfId="0" applyNumberFormat="1" applyFill="1" applyAlignment="1">
      <alignment horizontal="left"/>
    </xf>
    <xf numFmtId="165" fontId="10" fillId="21" borderId="0" xfId="0" applyNumberFormat="1" applyFont="1" applyFill="1" applyAlignment="1">
      <alignment horizontal="left"/>
    </xf>
    <xf numFmtId="165" fontId="2" fillId="21" borderId="0" xfId="0" applyNumberFormat="1" applyFont="1" applyFill="1" applyAlignment="1">
      <alignment horizontal="left"/>
    </xf>
    <xf numFmtId="165" fontId="14" fillId="21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left"/>
    </xf>
    <xf numFmtId="8" fontId="10" fillId="6" borderId="0" xfId="0" applyNumberFormat="1" applyFont="1" applyFill="1" applyAlignment="1">
      <alignment horizontal="left"/>
    </xf>
    <xf numFmtId="8" fontId="0" fillId="6" borderId="0" xfId="0" applyNumberFormat="1" applyFill="1" applyAlignment="1">
      <alignment horizontal="left"/>
    </xf>
    <xf numFmtId="8" fontId="0" fillId="21" borderId="0" xfId="0" applyNumberFormat="1" applyFill="1" applyAlignment="1">
      <alignment horizontal="left"/>
    </xf>
    <xf numFmtId="8" fontId="10" fillId="21" borderId="0" xfId="0" applyNumberFormat="1" applyFont="1" applyFill="1" applyAlignment="1">
      <alignment horizontal="left"/>
    </xf>
    <xf numFmtId="166" fontId="0" fillId="21" borderId="0" xfId="0" applyNumberFormat="1" applyFill="1" applyAlignment="1">
      <alignment horizontal="left"/>
    </xf>
    <xf numFmtId="164" fontId="10" fillId="21" borderId="0" xfId="0" applyNumberFormat="1" applyFont="1" applyFill="1" applyAlignment="1">
      <alignment horizontal="left"/>
    </xf>
    <xf numFmtId="1" fontId="2" fillId="21" borderId="0" xfId="0" applyFont="1" applyFill="1" applyAlignment="1">
      <alignment horizontal="left" textRotation="90" wrapText="1"/>
    </xf>
    <xf numFmtId="164" fontId="2" fillId="21" borderId="0" xfId="0" applyNumberFormat="1" applyFont="1" applyFill="1" applyAlignment="1">
      <alignment horizontal="left" textRotation="90" wrapText="1"/>
    </xf>
    <xf numFmtId="166" fontId="2" fillId="21" borderId="0" xfId="1" applyNumberFormat="1" applyFont="1" applyFill="1" applyBorder="1" applyAlignment="1" applyProtection="1">
      <alignment horizontal="left"/>
    </xf>
    <xf numFmtId="166" fontId="12" fillId="21" borderId="0" xfId="1" applyNumberFormat="1" applyFont="1" applyFill="1" applyBorder="1" applyAlignment="1" applyProtection="1">
      <alignment horizontal="left"/>
    </xf>
    <xf numFmtId="166" fontId="10" fillId="21" borderId="0" xfId="1" applyNumberFormat="1" applyFont="1" applyFill="1" applyBorder="1" applyAlignment="1" applyProtection="1">
      <alignment horizontal="left"/>
    </xf>
    <xf numFmtId="164" fontId="10" fillId="0" borderId="0" xfId="0" applyNumberFormat="1" applyFont="1"/>
    <xf numFmtId="164" fontId="14" fillId="0" borderId="0" xfId="0" applyNumberFormat="1" applyFont="1" applyFill="1"/>
    <xf numFmtId="165" fontId="10" fillId="0" borderId="0" xfId="0" applyNumberFormat="1" applyFont="1" applyFill="1"/>
    <xf numFmtId="165" fontId="10" fillId="0" borderId="0" xfId="0" applyNumberFormat="1" applyFont="1"/>
    <xf numFmtId="1" fontId="10" fillId="0" borderId="0" xfId="0" applyFont="1" applyFill="1"/>
    <xf numFmtId="14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166" fontId="12" fillId="23" borderId="0" xfId="1" applyNumberFormat="1" applyFont="1" applyFill="1" applyBorder="1" applyAlignment="1" applyProtection="1">
      <alignment horizontal="left"/>
    </xf>
    <xf numFmtId="166" fontId="12" fillId="24" borderId="0" xfId="0" applyNumberFormat="1" applyFont="1" applyFill="1"/>
    <xf numFmtId="166" fontId="12" fillId="5" borderId="0" xfId="1" applyNumberFormat="1" applyFont="1" applyFill="1" applyBorder="1" applyAlignment="1" applyProtection="1">
      <alignment horizontal="left"/>
    </xf>
    <xf numFmtId="166" fontId="12" fillId="5" borderId="0" xfId="0" applyNumberFormat="1" applyFont="1" applyFill="1"/>
    <xf numFmtId="166" fontId="12" fillId="24" borderId="0" xfId="0" applyNumberFormat="1" applyFont="1" applyFill="1" applyBorder="1"/>
    <xf numFmtId="1" fontId="0" fillId="24" borderId="0" xfId="0" applyFill="1"/>
    <xf numFmtId="1" fontId="6" fillId="0" borderId="9" xfId="0" applyFont="1" applyBorder="1" applyAlignment="1">
      <alignment horizontal="right"/>
    </xf>
    <xf numFmtId="1" fontId="5" fillId="0" borderId="9" xfId="0" applyFont="1" applyBorder="1"/>
    <xf numFmtId="165" fontId="6" fillId="0" borderId="9" xfId="0" applyNumberFormat="1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/>
    </xf>
    <xf numFmtId="8" fontId="6" fillId="0" borderId="9" xfId="0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/>
    </xf>
    <xf numFmtId="1" fontId="5" fillId="9" borderId="10" xfId="0" applyFont="1" applyFill="1" applyBorder="1"/>
    <xf numFmtId="165" fontId="5" fillId="9" borderId="10" xfId="0" applyNumberFormat="1" applyFont="1" applyFill="1" applyBorder="1" applyAlignment="1">
      <alignment horizontal="center" wrapText="1"/>
    </xf>
    <xf numFmtId="165" fontId="5" fillId="9" borderId="10" xfId="0" applyNumberFormat="1" applyFont="1" applyFill="1" applyBorder="1" applyAlignment="1">
      <alignment horizontal="center"/>
    </xf>
    <xf numFmtId="8" fontId="5" fillId="9" borderId="10" xfId="0" applyNumberFormat="1" applyFont="1" applyFill="1" applyBorder="1" applyAlignment="1">
      <alignment horizontal="center" wrapText="1"/>
    </xf>
    <xf numFmtId="8" fontId="5" fillId="9" borderId="10" xfId="0" applyNumberFormat="1" applyFont="1" applyFill="1" applyBorder="1" applyAlignment="1">
      <alignment horizontal="center"/>
    </xf>
    <xf numFmtId="8" fontId="5" fillId="9" borderId="10" xfId="1" applyNumberFormat="1" applyFont="1" applyFill="1" applyBorder="1" applyAlignment="1">
      <alignment horizontal="center"/>
    </xf>
    <xf numFmtId="10" fontId="5" fillId="9" borderId="10" xfId="2" applyNumberFormat="1" applyFont="1" applyFill="1" applyBorder="1" applyAlignment="1">
      <alignment horizontal="center"/>
    </xf>
    <xf numFmtId="167" fontId="12" fillId="0" borderId="3" xfId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" fontId="5" fillId="5" borderId="5" xfId="0" applyFont="1" applyFill="1" applyBorder="1"/>
    <xf numFmtId="1" fontId="5" fillId="5" borderId="8" xfId="0" applyFont="1" applyFill="1" applyBorder="1"/>
    <xf numFmtId="166" fontId="12" fillId="13" borderId="11" xfId="1" applyNumberFormat="1" applyFont="1" applyFill="1" applyBorder="1" applyAlignment="1" applyProtection="1">
      <alignment horizontal="left"/>
    </xf>
    <xf numFmtId="166" fontId="12" fillId="11" borderId="11" xfId="1" applyNumberFormat="1" applyFont="1" applyFill="1" applyBorder="1" applyAlignment="1" applyProtection="1">
      <alignment horizontal="left"/>
    </xf>
    <xf numFmtId="167" fontId="2" fillId="0" borderId="0" xfId="1" applyFont="1" applyAlignment="1">
      <alignment horizontal="left" wrapText="1"/>
    </xf>
    <xf numFmtId="167" fontId="10" fillId="0" borderId="0" xfId="1" applyNumberFormat="1" applyFont="1"/>
    <xf numFmtId="166" fontId="12" fillId="11" borderId="8" xfId="1" applyNumberFormat="1" applyFont="1" applyFill="1" applyBorder="1" applyAlignment="1" applyProtection="1">
      <alignment horizontal="left"/>
    </xf>
    <xf numFmtId="166" fontId="12" fillId="13" borderId="8" xfId="1" applyNumberFormat="1" applyFont="1" applyFill="1" applyBorder="1" applyAlignment="1" applyProtection="1">
      <alignment horizontal="left"/>
    </xf>
    <xf numFmtId="166" fontId="12" fillId="6" borderId="11" xfId="1" applyNumberFormat="1" applyFont="1" applyFill="1" applyBorder="1" applyAlignment="1" applyProtection="1">
      <alignment horizontal="left"/>
    </xf>
    <xf numFmtId="1" fontId="6" fillId="0" borderId="0" xfId="0" applyFont="1" applyAlignment="1">
      <alignment horizontal="center" textRotation="90" wrapText="1"/>
    </xf>
    <xf numFmtId="1" fontId="6" fillId="0" borderId="0" xfId="0" applyFont="1" applyAlignment="1">
      <alignment horizontal="left" textRotation="90" wrapText="1"/>
    </xf>
    <xf numFmtId="1" fontId="6" fillId="0" borderId="0" xfId="0" applyFont="1" applyFill="1" applyAlignment="1">
      <alignment horizontal="center" textRotation="90" wrapText="1"/>
    </xf>
    <xf numFmtId="0" fontId="6" fillId="0" borderId="0" xfId="0" applyNumberFormat="1" applyFont="1" applyAlignment="1">
      <alignment horizontal="left" textRotation="90" wrapText="1"/>
    </xf>
    <xf numFmtId="1" fontId="6" fillId="2" borderId="0" xfId="0" applyFont="1" applyFill="1" applyAlignment="1">
      <alignment horizontal="left" textRotation="90" wrapText="1"/>
    </xf>
    <xf numFmtId="164" fontId="6" fillId="2" borderId="0" xfId="0" applyNumberFormat="1" applyFont="1" applyFill="1" applyAlignment="1">
      <alignment horizontal="left" textRotation="90" wrapText="1"/>
    </xf>
    <xf numFmtId="1" fontId="6" fillId="11" borderId="0" xfId="0" applyFont="1" applyFill="1" applyAlignment="1">
      <alignment horizontal="left" textRotation="90" wrapText="1"/>
    </xf>
    <xf numFmtId="164" fontId="6" fillId="11" borderId="0" xfId="0" applyNumberFormat="1" applyFont="1" applyFill="1" applyAlignment="1">
      <alignment horizontal="left" textRotation="90" wrapText="1"/>
    </xf>
    <xf numFmtId="1" fontId="6" fillId="25" borderId="0" xfId="0" applyFont="1" applyFill="1" applyAlignment="1">
      <alignment horizontal="left" textRotation="90" wrapText="1"/>
    </xf>
    <xf numFmtId="1" fontId="6" fillId="15" borderId="0" xfId="0" applyFont="1" applyFill="1" applyAlignment="1">
      <alignment horizontal="left" textRotation="90" wrapText="1"/>
    </xf>
    <xf numFmtId="8" fontId="6" fillId="0" borderId="0" xfId="0" applyNumberFormat="1" applyFont="1" applyAlignment="1">
      <alignment horizontal="left" textRotation="90" wrapText="1"/>
    </xf>
    <xf numFmtId="165" fontId="6" fillId="0" borderId="0" xfId="0" applyNumberFormat="1" applyFont="1" applyFill="1" applyAlignment="1">
      <alignment textRotation="90" wrapText="1"/>
    </xf>
    <xf numFmtId="1" fontId="6" fillId="0" borderId="0" xfId="0" applyFont="1" applyFill="1" applyAlignment="1">
      <alignment textRotation="90" wrapText="1"/>
    </xf>
    <xf numFmtId="1" fontId="6" fillId="0" borderId="0" xfId="0" applyFont="1" applyFill="1" applyAlignment="1">
      <alignment horizontal="left" textRotation="90" wrapText="1"/>
    </xf>
    <xf numFmtId="1" fontId="6" fillId="0" borderId="0" xfId="0" applyFont="1" applyAlignment="1">
      <alignment textRotation="90" wrapText="1"/>
    </xf>
    <xf numFmtId="1" fontId="6" fillId="26" borderId="0" xfId="0" applyFont="1" applyFill="1" applyAlignment="1">
      <alignment horizontal="left" textRotation="90" wrapText="1"/>
    </xf>
    <xf numFmtId="1" fontId="6" fillId="0" borderId="0" xfId="0" applyFont="1" applyAlignment="1">
      <alignment horizontal="center" vertical="center" textRotation="90" wrapText="1"/>
    </xf>
    <xf numFmtId="1" fontId="6" fillId="26" borderId="0" xfId="0" applyFont="1" applyFill="1" applyAlignment="1">
      <alignment horizontal="center" vertical="center" textRotation="90" wrapText="1"/>
    </xf>
    <xf numFmtId="166" fontId="6" fillId="0" borderId="0" xfId="0" applyNumberFormat="1" applyFont="1" applyAlignment="1">
      <alignment horizontal="center" vertical="center" textRotation="90" wrapText="1"/>
    </xf>
    <xf numFmtId="1" fontId="6" fillId="26" borderId="8" xfId="0" applyFont="1" applyFill="1" applyBorder="1" applyAlignment="1">
      <alignment horizontal="center" vertical="center" textRotation="90" wrapText="1"/>
    </xf>
    <xf numFmtId="166" fontId="6" fillId="0" borderId="0" xfId="0" applyNumberFormat="1" applyFont="1" applyAlignment="1">
      <alignment horizontal="left" textRotation="90" wrapText="1"/>
    </xf>
    <xf numFmtId="166" fontId="6" fillId="0" borderId="0" xfId="0" applyNumberFormat="1" applyFont="1" applyFill="1" applyAlignment="1">
      <alignment horizontal="left" textRotation="90" wrapText="1"/>
    </xf>
    <xf numFmtId="1" fontId="6" fillId="26" borderId="8" xfId="0" applyFont="1" applyFill="1" applyBorder="1" applyAlignment="1">
      <alignment horizontal="left" textRotation="90" wrapText="1"/>
    </xf>
    <xf numFmtId="1" fontId="6" fillId="6" borderId="0" xfId="0" applyFont="1" applyFill="1" applyAlignment="1">
      <alignment horizontal="left" textRotation="90" wrapText="1"/>
    </xf>
    <xf numFmtId="1" fontId="8" fillId="0" borderId="0" xfId="0" applyFont="1" applyAlignment="1">
      <alignment textRotation="90" wrapText="1"/>
    </xf>
    <xf numFmtId="1" fontId="6" fillId="26" borderId="0" xfId="0" applyFont="1" applyFill="1" applyAlignment="1">
      <alignment textRotation="90" wrapText="1"/>
    </xf>
    <xf numFmtId="1" fontId="5" fillId="0" borderId="0" xfId="0" applyFont="1" applyAlignment="1">
      <alignment textRotation="90" wrapText="1"/>
    </xf>
    <xf numFmtId="14" fontId="0" fillId="0" borderId="0" xfId="0" applyNumberFormat="1" applyFont="1" applyFill="1"/>
    <xf numFmtId="15" fontId="0" fillId="0" borderId="0" xfId="0" applyNumberFormat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1" fontId="0" fillId="0" borderId="0" xfId="0" applyFill="1" applyAlignment="1">
      <alignment horizontal="left" wrapText="1"/>
    </xf>
    <xf numFmtId="8" fontId="2" fillId="27" borderId="11" xfId="0" applyNumberFormat="1" applyFont="1" applyFill="1" applyBorder="1" applyAlignment="1">
      <alignment horizontal="center" wrapText="1"/>
    </xf>
    <xf numFmtId="1" fontId="0" fillId="0" borderId="0" xfId="0" applyFont="1"/>
    <xf numFmtId="167" fontId="19" fillId="0" borderId="0" xfId="1" applyFont="1" applyAlignment="1">
      <alignment horizontal="right"/>
    </xf>
    <xf numFmtId="1" fontId="0" fillId="0" borderId="0" xfId="0" applyAlignment="1">
      <alignment horizontal="right"/>
    </xf>
    <xf numFmtId="1" fontId="0" fillId="28" borderId="0" xfId="0" applyNumberFormat="1" applyFill="1" applyAlignment="1">
      <alignment horizontal="center"/>
    </xf>
    <xf numFmtId="1" fontId="0" fillId="28" borderId="0" xfId="0" applyFill="1" applyAlignment="1">
      <alignment horizontal="center"/>
    </xf>
    <xf numFmtId="1" fontId="12" fillId="28" borderId="0" xfId="0" applyFont="1" applyFill="1" applyAlignment="1">
      <alignment horizontal="center"/>
    </xf>
    <xf numFmtId="164" fontId="19" fillId="2" borderId="0" xfId="0" applyNumberFormat="1" applyFont="1" applyFill="1" applyAlignment="1">
      <alignment horizontal="left"/>
    </xf>
    <xf numFmtId="1" fontId="0" fillId="29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8"/>
  <sheetViews>
    <sheetView tabSelected="1" topLeftCell="D1" zoomScale="95" zoomScaleNormal="95" workbookViewId="0">
      <pane ySplit="3" topLeftCell="A4" activePane="bottomLeft" state="frozenSplit"/>
      <selection activeCell="A4" sqref="A4:IV4"/>
      <selection pane="bottomLeft" activeCell="G138" sqref="G138"/>
    </sheetView>
  </sheetViews>
  <sheetFormatPr defaultColWidth="8.28515625" defaultRowHeight="12.75" x14ac:dyDescent="0.2"/>
  <cols>
    <col min="1" max="1" width="10" style="1" customWidth="1"/>
    <col min="2" max="2" width="12" customWidth="1"/>
    <col min="3" max="3" width="28.42578125" customWidth="1"/>
    <col min="4" max="4" width="51.42578125" customWidth="1"/>
    <col min="5" max="5" width="8.5703125" customWidth="1"/>
    <col min="6" max="6" width="10.28515625" style="68" customWidth="1"/>
    <col min="7" max="7" width="14" customWidth="1"/>
    <col min="8" max="8" width="13" customWidth="1"/>
    <col min="9" max="9" width="9.42578125" customWidth="1"/>
    <col min="10" max="10" width="15.5703125" style="2" customWidth="1"/>
    <col min="11" max="11" width="11.5703125" style="1" customWidth="1"/>
    <col min="12" max="12" width="12.5703125" style="73" customWidth="1"/>
    <col min="13" max="13" width="12.140625" style="75" customWidth="1"/>
    <col min="14" max="14" width="12.5703125" style="3" customWidth="1"/>
    <col min="15" max="15" width="12.5703125" style="242" customWidth="1"/>
    <col min="16" max="16" width="12.140625" style="243" customWidth="1"/>
    <col min="17" max="17" width="12.5703125" style="231" customWidth="1"/>
    <col min="18" max="19" width="12.5703125" style="236" customWidth="1"/>
    <col min="20" max="20" width="11.28515625" style="253" customWidth="1"/>
    <col min="21" max="21" width="12.85546875" style="253" customWidth="1"/>
    <col min="22" max="22" width="17.28515625" customWidth="1"/>
    <col min="23" max="24" width="14.28515625" style="66" customWidth="1"/>
    <col min="25" max="25" width="10.28515625" customWidth="1"/>
    <col min="26" max="26" width="17.42578125" customWidth="1"/>
    <col min="27" max="27" width="10.28515625" customWidth="1"/>
    <col min="28" max="28" width="27.28515625" style="39" customWidth="1"/>
    <col min="29" max="29" width="28.85546875" style="39" customWidth="1"/>
    <col min="30" max="30" width="35.5703125" style="39" customWidth="1"/>
    <col min="31" max="32" width="12.42578125" style="4" customWidth="1"/>
    <col min="33" max="33" width="10.140625" style="5" customWidth="1"/>
    <col min="34" max="34" width="8" style="5" customWidth="1"/>
    <col min="35" max="35" width="9.85546875" style="5" customWidth="1"/>
    <col min="36" max="36" width="9.42578125" style="5" customWidth="1"/>
    <col min="37" max="37" width="10.42578125" style="5" customWidth="1"/>
    <col min="38" max="38" width="8.28515625" style="5" customWidth="1"/>
    <col min="39" max="39" width="10" style="5" customWidth="1"/>
    <col min="40" max="41" width="9.28515625" style="5" customWidth="1"/>
    <col min="42" max="42" width="10.28515625" style="5" customWidth="1"/>
    <col min="43" max="44" width="8.5703125" style="5" customWidth="1"/>
    <col min="45" max="45" width="11.42578125" style="5" customWidth="1"/>
    <col min="46" max="46" width="9.7109375" style="5" customWidth="1"/>
    <col min="47" max="47" width="9.28515625" style="5" customWidth="1"/>
    <col min="48" max="48" width="9.5703125" style="5" customWidth="1"/>
    <col min="49" max="49" width="11.28515625" style="5" customWidth="1"/>
    <col min="50" max="50" width="11" style="5" customWidth="1"/>
    <col min="51" max="51" width="12.5703125" style="5" customWidth="1"/>
    <col min="52" max="52" width="9.5703125" customWidth="1"/>
    <col min="53" max="53" width="10.140625" customWidth="1"/>
    <col min="54" max="56" width="10.28515625" customWidth="1"/>
    <col min="57" max="57" width="10.140625" customWidth="1"/>
    <col min="58" max="58" width="10.85546875" customWidth="1"/>
    <col min="59" max="59" width="10.5703125" customWidth="1"/>
    <col min="60" max="60" width="10.28515625" customWidth="1"/>
    <col min="61" max="61" width="11.140625" customWidth="1"/>
    <col min="62" max="62" width="9.85546875" style="6" customWidth="1"/>
    <col min="63" max="63" width="10.140625" style="6" bestFit="1" customWidth="1"/>
    <col min="64" max="64" width="10.140625" style="6" customWidth="1"/>
    <col min="65" max="65" width="9.85546875" style="6" customWidth="1"/>
    <col min="66" max="66" width="10.5703125" style="6" customWidth="1"/>
    <col min="67" max="67" width="11.42578125" customWidth="1"/>
    <col min="68" max="68" width="10.140625" customWidth="1"/>
    <col min="69" max="69" width="11.28515625" customWidth="1"/>
    <col min="70" max="70" width="9.42578125" customWidth="1"/>
    <col min="71" max="71" width="10.28515625" customWidth="1"/>
    <col min="72" max="72" width="11.140625" customWidth="1"/>
    <col min="73" max="73" width="8.7109375" customWidth="1"/>
    <col min="74" max="74" width="10.85546875" customWidth="1"/>
    <col min="75" max="75" width="9.7109375" customWidth="1"/>
    <col min="76" max="76" width="11.140625" customWidth="1"/>
    <col min="77" max="77" width="10.5703125" customWidth="1"/>
    <col min="78" max="79" width="10.42578125" customWidth="1"/>
    <col min="80" max="80" width="10.140625" customWidth="1"/>
    <col min="81" max="81" width="11.140625" customWidth="1"/>
    <col min="82" max="82" width="11" customWidth="1"/>
    <col min="83" max="83" width="11.7109375" customWidth="1"/>
    <col min="84" max="84" width="10.5703125" customWidth="1"/>
    <col min="85" max="85" width="9.28515625" customWidth="1"/>
    <col min="86" max="86" width="11.140625" customWidth="1"/>
    <col min="87" max="87" width="10.7109375" customWidth="1"/>
    <col min="88" max="88" width="12.7109375" customWidth="1"/>
    <col min="89" max="90" width="10.140625" customWidth="1"/>
    <col min="91" max="91" width="10.42578125" customWidth="1"/>
    <col min="92" max="92" width="10.140625" customWidth="1"/>
    <col min="93" max="93" width="11.85546875" customWidth="1"/>
    <col min="94" max="94" width="8.28515625" customWidth="1"/>
    <col min="95" max="95" width="5.7109375" customWidth="1"/>
    <col min="96" max="96" width="8.28515625" customWidth="1"/>
    <col min="97" max="97" width="8.5703125" customWidth="1"/>
    <col min="98" max="98" width="8.28515625" customWidth="1"/>
    <col min="99" max="99" width="7.28515625" customWidth="1"/>
    <col min="100" max="103" width="8.28515625" customWidth="1"/>
    <col min="104" max="104" width="8.42578125" customWidth="1"/>
    <col min="105" max="105" width="5.7109375" customWidth="1"/>
    <col min="106" max="106" width="7.7109375" customWidth="1"/>
    <col min="107" max="109" width="8.28515625" customWidth="1"/>
    <col min="110" max="110" width="10.28515625" customWidth="1"/>
    <col min="111" max="111" width="8.28515625" customWidth="1"/>
    <col min="112" max="113" width="9.28515625" customWidth="1"/>
    <col min="114" max="114" width="5.7109375" customWidth="1"/>
    <col min="115" max="115" width="8.28515625" customWidth="1"/>
    <col min="116" max="116" width="5.85546875" customWidth="1"/>
    <col min="117" max="117" width="5.7109375" customWidth="1"/>
    <col min="118" max="118" width="8.28515625" customWidth="1"/>
    <col min="119" max="119" width="9.85546875" customWidth="1"/>
    <col min="120" max="120" width="5.85546875" customWidth="1"/>
    <col min="121" max="131" width="8.28515625" customWidth="1"/>
    <col min="132" max="132" width="5.85546875" customWidth="1"/>
    <col min="133" max="133" width="8.28515625" customWidth="1"/>
    <col min="134" max="134" width="5.7109375" customWidth="1"/>
    <col min="135" max="137" width="8.28515625" customWidth="1"/>
    <col min="138" max="139" width="5.7109375" customWidth="1"/>
    <col min="140" max="141" width="8.28515625" customWidth="1"/>
    <col min="142" max="143" width="7.28515625" customWidth="1"/>
    <col min="144" max="144" width="5.7109375" customWidth="1"/>
    <col min="145" max="145" width="5.85546875" customWidth="1"/>
    <col min="146" max="147" width="5.7109375" customWidth="1"/>
    <col min="148" max="148" width="8.28515625" customWidth="1"/>
    <col min="149" max="150" width="5.85546875" customWidth="1"/>
    <col min="151" max="151" width="8.28515625" customWidth="1"/>
    <col min="152" max="152" width="5.85546875" customWidth="1"/>
    <col min="153" max="153" width="5.7109375" customWidth="1"/>
    <col min="154" max="154" width="6.7109375" customWidth="1"/>
    <col min="155" max="155" width="8.28515625" customWidth="1"/>
    <col min="156" max="156" width="10.28515625" customWidth="1"/>
    <col min="157" max="160" width="9.28515625" customWidth="1"/>
    <col min="161" max="161" width="10" customWidth="1"/>
    <col min="162" max="162" width="23.42578125" customWidth="1"/>
    <col min="163" max="163" width="43.7109375" customWidth="1"/>
    <col min="164" max="165" width="9.28515625" customWidth="1"/>
    <col min="166" max="166" width="11.140625" customWidth="1"/>
    <col min="167" max="177" width="9.28515625" customWidth="1"/>
    <col min="178" max="178" width="10.7109375" customWidth="1"/>
    <col min="179" max="179" width="12.7109375" customWidth="1"/>
    <col min="180" max="182" width="10.140625" customWidth="1"/>
    <col min="183" max="183" width="7.7109375" customWidth="1"/>
    <col min="184" max="186" width="8.28515625" customWidth="1"/>
    <col min="187" max="187" width="5.7109375" customWidth="1"/>
    <col min="188" max="188" width="8.28515625" customWidth="1"/>
    <col min="189" max="189" width="8.5703125" customWidth="1"/>
    <col min="190" max="190" width="8.28515625" customWidth="1"/>
    <col min="191" max="191" width="7.28515625" customWidth="1"/>
    <col min="192" max="195" width="8.28515625" customWidth="1"/>
    <col min="196" max="196" width="8.42578125" customWidth="1"/>
    <col min="197" max="197" width="5.7109375" customWidth="1"/>
    <col min="198" max="198" width="7.7109375" customWidth="1"/>
    <col min="199" max="201" width="8.28515625" customWidth="1"/>
    <col min="202" max="202" width="10.28515625" customWidth="1"/>
    <col min="203" max="203" width="8.28515625" customWidth="1"/>
    <col min="204" max="205" width="9.28515625" customWidth="1"/>
    <col min="206" max="206" width="5.7109375" customWidth="1"/>
    <col min="207" max="207" width="8.28515625" customWidth="1"/>
    <col min="208" max="208" width="5.85546875" customWidth="1"/>
    <col min="209" max="209" width="5.7109375" customWidth="1"/>
    <col min="210" max="210" width="8.28515625" customWidth="1"/>
    <col min="211" max="211" width="9.85546875" customWidth="1"/>
    <col min="212" max="212" width="5.85546875" customWidth="1"/>
    <col min="213" max="223" width="8.28515625" customWidth="1"/>
    <col min="224" max="224" width="5.85546875" customWidth="1"/>
    <col min="225" max="225" width="8.28515625" customWidth="1"/>
    <col min="226" max="226" width="5.7109375" customWidth="1"/>
    <col min="227" max="229" width="8.28515625" customWidth="1"/>
    <col min="230" max="231" width="5.7109375" customWidth="1"/>
    <col min="232" max="234" width="8.28515625" customWidth="1"/>
    <col min="235" max="235" width="5.85546875" customWidth="1"/>
  </cols>
  <sheetData>
    <row r="1" spans="1:93" x14ac:dyDescent="0.2">
      <c r="B1" t="s">
        <v>205</v>
      </c>
    </row>
    <row r="2" spans="1:93" ht="3" customHeight="1" x14ac:dyDescent="0.2">
      <c r="BF2" s="28"/>
    </row>
    <row r="3" spans="1:93" s="120" customFormat="1" ht="105.6" customHeight="1" x14ac:dyDescent="0.2">
      <c r="A3" s="428" t="s">
        <v>0</v>
      </c>
      <c r="B3" s="429" t="s">
        <v>1</v>
      </c>
      <c r="C3" s="429" t="s">
        <v>2</v>
      </c>
      <c r="D3" s="429" t="s">
        <v>3</v>
      </c>
      <c r="E3" s="429" t="s">
        <v>4</v>
      </c>
      <c r="F3" s="430"/>
      <c r="G3" s="429" t="s">
        <v>5</v>
      </c>
      <c r="H3" s="429" t="s">
        <v>276</v>
      </c>
      <c r="I3" s="429" t="s">
        <v>6</v>
      </c>
      <c r="J3" s="431" t="s">
        <v>7</v>
      </c>
      <c r="K3" s="428" t="s">
        <v>8</v>
      </c>
      <c r="L3" s="432" t="s">
        <v>171</v>
      </c>
      <c r="M3" s="433" t="s">
        <v>172</v>
      </c>
      <c r="N3" s="432" t="s">
        <v>173</v>
      </c>
      <c r="O3" s="434" t="s">
        <v>134</v>
      </c>
      <c r="P3" s="435" t="s">
        <v>135</v>
      </c>
      <c r="Q3" s="434" t="s">
        <v>136</v>
      </c>
      <c r="R3" s="436" t="s">
        <v>132</v>
      </c>
      <c r="S3" s="436" t="s">
        <v>133</v>
      </c>
      <c r="T3" s="437" t="s">
        <v>203</v>
      </c>
      <c r="U3" s="437" t="s">
        <v>204</v>
      </c>
      <c r="V3" s="429" t="s">
        <v>9</v>
      </c>
      <c r="W3" s="438" t="s">
        <v>10</v>
      </c>
      <c r="X3" s="438"/>
      <c r="Y3" s="429" t="s">
        <v>186</v>
      </c>
      <c r="Z3" s="429" t="s">
        <v>115</v>
      </c>
      <c r="AA3" s="429" t="s">
        <v>185</v>
      </c>
      <c r="AB3" s="429" t="s">
        <v>46</v>
      </c>
      <c r="AC3" s="429" t="s">
        <v>117</v>
      </c>
      <c r="AD3" s="429" t="s">
        <v>116</v>
      </c>
      <c r="AE3" s="439" t="s">
        <v>58</v>
      </c>
      <c r="AF3" s="440" t="s">
        <v>208</v>
      </c>
      <c r="AG3" s="440" t="s">
        <v>11</v>
      </c>
      <c r="AH3" s="441" t="s">
        <v>119</v>
      </c>
      <c r="AI3" s="440" t="s">
        <v>12</v>
      </c>
      <c r="AJ3" s="441" t="s">
        <v>48</v>
      </c>
      <c r="AK3" s="441" t="s">
        <v>13</v>
      </c>
      <c r="AL3" s="441" t="s">
        <v>14</v>
      </c>
      <c r="AM3" s="441" t="s">
        <v>143</v>
      </c>
      <c r="AN3" s="441" t="s">
        <v>15</v>
      </c>
      <c r="AO3" s="441" t="s">
        <v>141</v>
      </c>
      <c r="AP3" s="441" t="s">
        <v>16</v>
      </c>
      <c r="AQ3" s="441" t="s">
        <v>17</v>
      </c>
      <c r="AR3" s="441" t="s">
        <v>148</v>
      </c>
      <c r="AS3" s="441" t="s">
        <v>54</v>
      </c>
      <c r="AT3" s="441" t="s">
        <v>18</v>
      </c>
      <c r="AU3" s="442" t="s">
        <v>59</v>
      </c>
      <c r="AV3" s="441" t="s">
        <v>19</v>
      </c>
      <c r="AW3" s="443" t="s">
        <v>120</v>
      </c>
      <c r="AX3" s="444" t="s">
        <v>37</v>
      </c>
      <c r="AY3" s="444" t="s">
        <v>20</v>
      </c>
      <c r="AZ3" s="444" t="s">
        <v>21</v>
      </c>
      <c r="BA3" s="444" t="s">
        <v>53</v>
      </c>
      <c r="BB3" s="444" t="s">
        <v>22</v>
      </c>
      <c r="BC3" s="444" t="s">
        <v>154</v>
      </c>
      <c r="BD3" s="445" t="s">
        <v>155</v>
      </c>
      <c r="BE3" s="444" t="s">
        <v>23</v>
      </c>
      <c r="BF3" s="446" t="s">
        <v>49</v>
      </c>
      <c r="BG3" s="447" t="s">
        <v>122</v>
      </c>
      <c r="BH3" s="445" t="s">
        <v>124</v>
      </c>
      <c r="BI3" s="444" t="s">
        <v>60</v>
      </c>
      <c r="BJ3" s="442" t="s">
        <v>121</v>
      </c>
      <c r="BK3" s="448" t="s">
        <v>61</v>
      </c>
      <c r="BL3" s="449" t="s">
        <v>149</v>
      </c>
      <c r="BM3" s="448" t="s">
        <v>24</v>
      </c>
      <c r="BN3" s="429" t="s">
        <v>50</v>
      </c>
      <c r="BO3" s="429" t="s">
        <v>55</v>
      </c>
      <c r="BP3" s="442" t="s">
        <v>62</v>
      </c>
      <c r="BQ3" s="443" t="s">
        <v>125</v>
      </c>
      <c r="BR3" s="429" t="s">
        <v>63</v>
      </c>
      <c r="BS3" s="429" t="s">
        <v>64</v>
      </c>
      <c r="BT3" s="429" t="s">
        <v>47</v>
      </c>
      <c r="BU3" s="429" t="s">
        <v>25</v>
      </c>
      <c r="BV3" s="429" t="s">
        <v>26</v>
      </c>
      <c r="BW3" s="429" t="s">
        <v>27</v>
      </c>
      <c r="BX3" s="450" t="s">
        <v>158</v>
      </c>
      <c r="BY3" s="443" t="s">
        <v>126</v>
      </c>
      <c r="BZ3" s="429" t="s">
        <v>161</v>
      </c>
      <c r="CA3" s="429" t="s">
        <v>164</v>
      </c>
      <c r="CB3" s="443" t="s">
        <v>222</v>
      </c>
      <c r="CC3" s="429" t="s">
        <v>65</v>
      </c>
      <c r="CD3" s="451" t="s">
        <v>138</v>
      </c>
      <c r="CE3" s="452" t="s">
        <v>66</v>
      </c>
      <c r="CF3" s="453" t="s">
        <v>144</v>
      </c>
      <c r="CG3" s="454" t="s">
        <v>29</v>
      </c>
      <c r="CH3" s="454" t="s">
        <v>29</v>
      </c>
      <c r="CI3" s="454" t="s">
        <v>29</v>
      </c>
      <c r="CJ3" s="454" t="s">
        <v>29</v>
      </c>
      <c r="CK3" s="454" t="s">
        <v>29</v>
      </c>
      <c r="CL3" s="454" t="s">
        <v>29</v>
      </c>
      <c r="CM3" s="454" t="s">
        <v>29</v>
      </c>
      <c r="CN3" s="454" t="s">
        <v>29</v>
      </c>
      <c r="CO3" s="454" t="s">
        <v>29</v>
      </c>
    </row>
    <row r="4" spans="1:93" s="308" customFormat="1" ht="17.45" customHeight="1" x14ac:dyDescent="0.2">
      <c r="A4" s="293"/>
      <c r="B4" s="294"/>
      <c r="C4" s="294"/>
      <c r="D4" s="294" t="s">
        <v>170</v>
      </c>
      <c r="E4" s="294"/>
      <c r="F4" s="293"/>
      <c r="G4" s="294"/>
      <c r="H4" s="294"/>
      <c r="I4" s="294"/>
      <c r="J4" s="295"/>
      <c r="K4" s="293"/>
      <c r="L4" s="296"/>
      <c r="M4" s="297"/>
      <c r="N4" s="296"/>
      <c r="O4" s="296"/>
      <c r="P4" s="297"/>
      <c r="Q4" s="296"/>
      <c r="R4" s="296"/>
      <c r="S4" s="296"/>
      <c r="T4" s="298"/>
      <c r="U4" s="298"/>
      <c r="V4" s="294"/>
      <c r="W4" s="299"/>
      <c r="X4" s="299"/>
      <c r="Y4" s="294"/>
      <c r="Z4" s="294"/>
      <c r="AA4" s="294"/>
      <c r="AB4" s="294"/>
      <c r="AC4" s="294"/>
      <c r="AD4" s="294"/>
      <c r="AE4" s="300">
        <v>13393</v>
      </c>
      <c r="AF4" s="300">
        <v>850</v>
      </c>
      <c r="AG4" s="300">
        <v>400</v>
      </c>
      <c r="AH4" s="301">
        <v>0</v>
      </c>
      <c r="AI4" s="300">
        <v>0</v>
      </c>
      <c r="AJ4" s="300">
        <v>0</v>
      </c>
      <c r="AK4" s="300">
        <v>500</v>
      </c>
      <c r="AL4" s="301">
        <v>0</v>
      </c>
      <c r="AM4" s="301">
        <v>800</v>
      </c>
      <c r="AN4" s="301">
        <v>150</v>
      </c>
      <c r="AO4" s="301">
        <v>400</v>
      </c>
      <c r="AP4" s="301">
        <v>1000</v>
      </c>
      <c r="AQ4" s="301">
        <v>450</v>
      </c>
      <c r="AR4" s="301">
        <v>60</v>
      </c>
      <c r="AS4" s="301">
        <v>2000</v>
      </c>
      <c r="AT4" s="301">
        <v>100</v>
      </c>
      <c r="AU4" s="301">
        <v>100</v>
      </c>
      <c r="AV4" s="301">
        <v>100</v>
      </c>
      <c r="AW4" s="301">
        <v>0</v>
      </c>
      <c r="AX4" s="302">
        <v>-200</v>
      </c>
      <c r="AY4" s="301">
        <v>1200</v>
      </c>
      <c r="AZ4" s="301">
        <v>600</v>
      </c>
      <c r="BA4" s="301">
        <v>1000</v>
      </c>
      <c r="BB4" s="301">
        <v>1250</v>
      </c>
      <c r="BC4" s="301">
        <v>1100</v>
      </c>
      <c r="BD4" s="301">
        <v>850</v>
      </c>
      <c r="BE4" s="301">
        <v>1500</v>
      </c>
      <c r="BF4" s="301">
        <v>1000</v>
      </c>
      <c r="BG4" s="301">
        <v>200</v>
      </c>
      <c r="BH4" s="301">
        <v>1000</v>
      </c>
      <c r="BI4" s="301">
        <v>450</v>
      </c>
      <c r="BJ4" s="301">
        <v>600</v>
      </c>
      <c r="BK4" s="303">
        <v>200</v>
      </c>
      <c r="BL4" s="303">
        <v>1000</v>
      </c>
      <c r="BM4" s="301">
        <v>100</v>
      </c>
      <c r="BN4" s="301">
        <v>1100</v>
      </c>
      <c r="BO4" s="301">
        <v>650</v>
      </c>
      <c r="BP4" s="301">
        <v>500</v>
      </c>
      <c r="BQ4" s="304">
        <v>0</v>
      </c>
      <c r="BR4" s="301">
        <v>400</v>
      </c>
      <c r="BS4" s="301">
        <v>50</v>
      </c>
      <c r="BT4" s="301">
        <v>55</v>
      </c>
      <c r="BU4" s="301">
        <v>25</v>
      </c>
      <c r="BV4" s="301">
        <v>1117</v>
      </c>
      <c r="BW4" s="301">
        <v>0</v>
      </c>
      <c r="BX4" s="301">
        <v>0</v>
      </c>
      <c r="BY4" s="301">
        <v>0</v>
      </c>
      <c r="BZ4" s="301">
        <v>300</v>
      </c>
      <c r="CA4" s="301">
        <v>100</v>
      </c>
      <c r="CB4" s="301">
        <v>4000</v>
      </c>
      <c r="CC4" s="301">
        <v>50</v>
      </c>
      <c r="CD4" s="301">
        <v>8500</v>
      </c>
      <c r="CE4" s="305">
        <v>67166</v>
      </c>
      <c r="CF4" s="306">
        <v>25000</v>
      </c>
      <c r="CG4" s="300"/>
      <c r="CH4" s="300"/>
      <c r="CI4" s="300"/>
      <c r="CJ4" s="300"/>
      <c r="CK4" s="300"/>
      <c r="CL4" s="300"/>
      <c r="CM4" s="300"/>
      <c r="CN4" s="300"/>
      <c r="CO4" s="307" t="s">
        <v>29</v>
      </c>
    </row>
    <row r="5" spans="1:93" s="39" customFormat="1" ht="23.25" customHeight="1" x14ac:dyDescent="0.2">
      <c r="A5" s="7"/>
      <c r="B5" s="8"/>
      <c r="C5" s="8"/>
      <c r="D5" s="8"/>
      <c r="E5" s="8"/>
      <c r="F5" s="358"/>
      <c r="G5" s="8"/>
      <c r="H5" s="8"/>
      <c r="I5" s="8"/>
      <c r="J5" s="9"/>
      <c r="K5" s="7"/>
      <c r="L5" s="384"/>
      <c r="M5" s="385"/>
      <c r="N5" s="384"/>
      <c r="O5" s="232"/>
      <c r="P5" s="244"/>
      <c r="Q5" s="232"/>
      <c r="R5" s="237"/>
      <c r="S5" s="237"/>
      <c r="T5" s="254"/>
      <c r="U5" s="254"/>
      <c r="V5" s="8"/>
      <c r="W5" s="91"/>
      <c r="X5" s="91"/>
      <c r="Y5" s="8"/>
      <c r="Z5" s="8"/>
      <c r="AA5" s="8"/>
      <c r="AB5" s="8"/>
      <c r="AC5" s="8"/>
      <c r="AD5" s="8"/>
      <c r="AE5" s="10"/>
      <c r="AF5" s="10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8"/>
      <c r="BA5" s="12"/>
      <c r="BB5" s="12"/>
      <c r="BC5" s="12"/>
      <c r="BD5" s="12"/>
      <c r="BE5" s="12"/>
      <c r="BF5" s="12"/>
      <c r="BG5" s="12"/>
      <c r="BH5" s="8"/>
      <c r="BI5" s="8"/>
      <c r="BJ5" s="13"/>
      <c r="BK5" s="13"/>
      <c r="BL5" s="13"/>
      <c r="BM5" s="13"/>
      <c r="BN5" s="13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12"/>
      <c r="CC5" s="12"/>
      <c r="CD5" s="171"/>
      <c r="CE5" s="172"/>
      <c r="CF5" s="173"/>
      <c r="CG5" s="157"/>
      <c r="CH5" s="157"/>
      <c r="CI5" s="157"/>
    </row>
    <row r="6" spans="1:93" x14ac:dyDescent="0.2">
      <c r="A6" s="14"/>
      <c r="B6" s="252">
        <v>42461</v>
      </c>
      <c r="C6" s="15"/>
      <c r="D6" s="16" t="s">
        <v>28</v>
      </c>
      <c r="E6" s="17"/>
      <c r="F6" s="359"/>
      <c r="G6" s="17"/>
      <c r="H6" s="17"/>
      <c r="I6" s="17"/>
      <c r="J6" s="18"/>
      <c r="K6" s="14"/>
      <c r="L6" s="386"/>
      <c r="M6" s="386"/>
      <c r="N6" s="386">
        <v>13951.78</v>
      </c>
      <c r="O6" s="233"/>
      <c r="P6" s="233"/>
      <c r="Q6" s="177">
        <v>30705.89</v>
      </c>
      <c r="R6" s="238"/>
      <c r="S6" s="177">
        <v>12264.96</v>
      </c>
      <c r="T6" s="255"/>
      <c r="U6" s="182">
        <v>11168.12</v>
      </c>
      <c r="V6" s="19">
        <f>N6+Q6+S6+U6</f>
        <v>68090.75</v>
      </c>
      <c r="W6" s="92" t="s">
        <v>29</v>
      </c>
      <c r="X6" s="92"/>
      <c r="Y6" s="19"/>
      <c r="Z6" s="19"/>
      <c r="AA6" s="19"/>
      <c r="AB6" s="62"/>
      <c r="AC6" s="62"/>
      <c r="AD6" s="62"/>
      <c r="AE6" s="20"/>
      <c r="AF6" s="20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2"/>
      <c r="BA6" s="17"/>
      <c r="BB6" s="17"/>
      <c r="BC6" s="17"/>
      <c r="BD6" s="17"/>
      <c r="BE6" s="17"/>
      <c r="BF6" s="175"/>
      <c r="BG6" s="17"/>
      <c r="BH6" s="17"/>
      <c r="BI6" s="17"/>
      <c r="BJ6" s="22"/>
      <c r="BK6" s="22"/>
      <c r="BL6" s="22"/>
      <c r="BM6" s="22"/>
      <c r="BN6" s="22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21"/>
      <c r="CC6" s="21"/>
      <c r="CD6" s="123"/>
      <c r="CE6" s="72"/>
      <c r="CF6" s="66"/>
      <c r="CG6" s="66"/>
      <c r="CH6" s="66"/>
      <c r="CI6" s="66"/>
    </row>
    <row r="7" spans="1:93" s="70" customFormat="1" x14ac:dyDescent="0.2">
      <c r="A7" s="158"/>
      <c r="B7" s="159"/>
      <c r="C7" s="159"/>
      <c r="D7" s="160"/>
      <c r="E7" s="161"/>
      <c r="F7" s="158"/>
      <c r="G7" s="162"/>
      <c r="H7" s="161"/>
      <c r="I7" s="161"/>
      <c r="J7" s="163"/>
      <c r="K7" s="158"/>
      <c r="L7" s="387"/>
      <c r="M7" s="387"/>
      <c r="N7" s="176" t="s">
        <v>29</v>
      </c>
      <c r="O7" s="235"/>
      <c r="P7" s="263"/>
      <c r="Q7" s="234" t="s">
        <v>29</v>
      </c>
      <c r="R7" s="239"/>
      <c r="S7" s="238"/>
      <c r="T7" s="256"/>
      <c r="U7" s="257" t="s">
        <v>29</v>
      </c>
      <c r="V7" s="19"/>
      <c r="W7" s="92" t="s">
        <v>29</v>
      </c>
      <c r="X7" s="92"/>
      <c r="Y7" s="78"/>
      <c r="Z7" s="78"/>
      <c r="AA7" s="78"/>
      <c r="AB7" s="79"/>
      <c r="AC7" s="79"/>
      <c r="AD7" s="79"/>
      <c r="AE7" s="80"/>
      <c r="AF7" s="80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81"/>
      <c r="BJ7" s="81"/>
      <c r="BK7" s="81"/>
      <c r="BL7" s="81"/>
      <c r="BM7" s="81"/>
      <c r="BN7" s="81"/>
      <c r="CB7" s="71"/>
      <c r="CC7" s="71"/>
      <c r="CD7" s="166"/>
      <c r="CE7" s="166"/>
      <c r="CF7" s="83"/>
      <c r="CG7" s="83"/>
      <c r="CH7" s="83"/>
      <c r="CI7" s="83"/>
    </row>
    <row r="8" spans="1:93" s="161" customFormat="1" x14ac:dyDescent="0.2">
      <c r="A8" s="158"/>
      <c r="B8" s="159"/>
      <c r="C8" s="159"/>
      <c r="D8" s="28"/>
      <c r="F8" s="158"/>
      <c r="G8" s="162"/>
      <c r="H8" s="166"/>
      <c r="J8" s="163"/>
      <c r="K8" s="158"/>
      <c r="L8" s="176"/>
      <c r="M8" s="176"/>
      <c r="N8" s="176">
        <f>N6+L8-M8</f>
        <v>13951.78</v>
      </c>
      <c r="O8" s="234"/>
      <c r="P8" s="264"/>
      <c r="Q8" s="234">
        <f>Q6+O8-P8</f>
        <v>30705.89</v>
      </c>
      <c r="R8" s="239"/>
      <c r="S8" s="240">
        <f>S6+R8</f>
        <v>12264.96</v>
      </c>
      <c r="T8" s="260"/>
      <c r="U8" s="261">
        <f>U6+T8</f>
        <v>11168.12</v>
      </c>
      <c r="V8" s="19">
        <f>N8+Q8+S8+U8</f>
        <v>68090.75</v>
      </c>
      <c r="W8" s="123">
        <f t="shared" ref="W8:W39" si="0">SUM(Y8:CF8)</f>
        <v>0</v>
      </c>
      <c r="X8" s="123"/>
      <c r="Y8" s="178"/>
      <c r="Z8" s="23"/>
      <c r="AA8" s="287"/>
      <c r="AB8" s="169"/>
      <c r="AC8" s="179"/>
      <c r="AD8" s="179"/>
      <c r="AE8" s="80"/>
      <c r="AF8" s="80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C8" s="77"/>
      <c r="BD8" s="77"/>
      <c r="BJ8" s="71"/>
      <c r="BK8" s="71"/>
      <c r="BL8" s="71"/>
      <c r="BM8" s="71"/>
      <c r="BN8" s="71"/>
      <c r="CB8" s="71"/>
      <c r="CC8" s="71"/>
      <c r="CD8" s="166"/>
      <c r="CE8" s="166"/>
      <c r="CF8" s="166"/>
      <c r="CG8" s="166"/>
      <c r="CH8" s="166"/>
      <c r="CI8" s="166"/>
    </row>
    <row r="9" spans="1:93" s="70" customFormat="1" x14ac:dyDescent="0.2">
      <c r="A9" s="23">
        <v>1</v>
      </c>
      <c r="B9" s="163">
        <v>42467</v>
      </c>
      <c r="C9" s="159" t="s">
        <v>167</v>
      </c>
      <c r="D9" s="5" t="s">
        <v>184</v>
      </c>
      <c r="F9" s="465">
        <v>100451</v>
      </c>
      <c r="G9" s="162"/>
      <c r="H9" s="166">
        <v>247.2</v>
      </c>
      <c r="I9" s="161"/>
      <c r="J9" s="163">
        <v>42542</v>
      </c>
      <c r="K9" s="23">
        <v>42</v>
      </c>
      <c r="L9" s="387"/>
      <c r="M9" s="387"/>
      <c r="N9" s="176">
        <f>N8+L9-M9</f>
        <v>13951.78</v>
      </c>
      <c r="O9" s="235"/>
      <c r="P9" s="263">
        <v>247.2</v>
      </c>
      <c r="Q9" s="235">
        <f>Q8+O9-P9</f>
        <v>30458.69</v>
      </c>
      <c r="R9" s="240"/>
      <c r="S9" s="240">
        <f>S8+R9</f>
        <v>12264.96</v>
      </c>
      <c r="T9" s="258"/>
      <c r="U9" s="257">
        <f>U8+T9</f>
        <v>11168.12</v>
      </c>
      <c r="V9" s="19">
        <f t="shared" ref="V9:V72" si="1">N9+Q9+S9+U9</f>
        <v>67843.55</v>
      </c>
      <c r="W9" s="123">
        <f t="shared" si="0"/>
        <v>-247.2</v>
      </c>
      <c r="X9" s="92"/>
      <c r="Y9" s="78"/>
      <c r="Z9" s="23" t="s">
        <v>197</v>
      </c>
      <c r="AA9" s="389">
        <v>-41.2</v>
      </c>
      <c r="AB9" s="169" t="s">
        <v>169</v>
      </c>
      <c r="AC9" s="79" t="s">
        <v>167</v>
      </c>
      <c r="AD9" s="79" t="s">
        <v>187</v>
      </c>
      <c r="AE9" s="80"/>
      <c r="AF9" s="80"/>
      <c r="AG9" s="71"/>
      <c r="AH9" s="71"/>
      <c r="AI9" s="71"/>
      <c r="AJ9" s="71"/>
      <c r="AK9" s="71"/>
      <c r="AL9" s="71"/>
      <c r="AM9" s="71"/>
      <c r="AN9" s="71"/>
      <c r="AO9" s="71"/>
      <c r="AP9" s="71">
        <v>-206</v>
      </c>
      <c r="AQ9" s="71"/>
      <c r="AR9" s="71"/>
      <c r="AS9" s="71"/>
      <c r="AT9" s="71"/>
      <c r="AU9" s="71"/>
      <c r="AV9" s="71"/>
      <c r="AW9" s="71"/>
      <c r="AX9" s="71"/>
      <c r="AY9" s="71"/>
      <c r="AZ9" s="81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V9" s="61"/>
      <c r="CB9" s="71"/>
      <c r="CC9" s="71"/>
      <c r="CD9" s="166"/>
      <c r="CE9" s="166"/>
      <c r="CF9" s="83"/>
      <c r="CG9" s="83"/>
      <c r="CH9" s="83"/>
      <c r="CI9" s="83"/>
    </row>
    <row r="10" spans="1:93" s="70" customFormat="1" x14ac:dyDescent="0.2">
      <c r="A10" s="23">
        <v>2</v>
      </c>
      <c r="B10" s="163">
        <v>42467</v>
      </c>
      <c r="C10" s="159" t="s">
        <v>157</v>
      </c>
      <c r="D10" s="5" t="s">
        <v>188</v>
      </c>
      <c r="F10" s="465">
        <v>100452</v>
      </c>
      <c r="G10" s="162"/>
      <c r="H10" s="162">
        <v>360</v>
      </c>
      <c r="I10" s="161"/>
      <c r="J10" s="163">
        <v>42542</v>
      </c>
      <c r="K10" s="23">
        <v>42</v>
      </c>
      <c r="L10" s="387"/>
      <c r="M10" s="387"/>
      <c r="N10" s="176">
        <f t="shared" ref="N10:N73" si="2">N9+L10-M10</f>
        <v>13951.78</v>
      </c>
      <c r="O10" s="235"/>
      <c r="P10" s="265">
        <v>360</v>
      </c>
      <c r="Q10" s="235">
        <f t="shared" ref="Q10:Q73" si="3">Q9+O10-P10</f>
        <v>30098.69</v>
      </c>
      <c r="R10" s="262"/>
      <c r="S10" s="240">
        <f t="shared" ref="S10:S73" si="4">S9+R10</f>
        <v>12264.96</v>
      </c>
      <c r="T10" s="259"/>
      <c r="U10" s="257">
        <f t="shared" ref="U10:U73" si="5">U9+T10</f>
        <v>11168.12</v>
      </c>
      <c r="V10" s="19">
        <f t="shared" si="1"/>
        <v>67483.55</v>
      </c>
      <c r="W10" s="123">
        <f t="shared" si="0"/>
        <v>-360</v>
      </c>
      <c r="X10" s="92"/>
      <c r="Y10" s="178"/>
      <c r="Z10" s="23"/>
      <c r="AA10" s="287"/>
      <c r="AB10" s="179"/>
      <c r="AC10" s="179"/>
      <c r="AD10" s="179"/>
      <c r="AE10" s="80"/>
      <c r="AF10" s="80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>
        <v>-360</v>
      </c>
      <c r="AR10" s="71"/>
      <c r="AS10" s="71"/>
      <c r="AT10" s="71"/>
      <c r="AU10" s="71"/>
      <c r="AV10" s="71"/>
      <c r="AW10" s="71"/>
      <c r="AX10" s="71"/>
      <c r="AY10" s="71"/>
      <c r="AZ10" s="81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CB10" s="71"/>
      <c r="CC10" s="71"/>
      <c r="CD10" s="166"/>
      <c r="CE10" s="166"/>
      <c r="CF10" s="83"/>
      <c r="CG10" s="83"/>
      <c r="CH10" s="83"/>
      <c r="CI10" s="83"/>
    </row>
    <row r="11" spans="1:93" x14ac:dyDescent="0.2">
      <c r="A11" s="23">
        <v>3</v>
      </c>
      <c r="B11" s="163">
        <v>42467</v>
      </c>
      <c r="C11" s="159" t="s">
        <v>157</v>
      </c>
      <c r="D11" s="5" t="s">
        <v>189</v>
      </c>
      <c r="E11" s="161"/>
      <c r="F11" s="465">
        <v>100453</v>
      </c>
      <c r="G11" s="162"/>
      <c r="H11" s="162">
        <v>225</v>
      </c>
      <c r="I11" s="162"/>
      <c r="J11" s="163">
        <v>42542</v>
      </c>
      <c r="K11" s="23">
        <v>42</v>
      </c>
      <c r="L11" s="387"/>
      <c r="M11" s="388"/>
      <c r="N11" s="176">
        <f t="shared" si="2"/>
        <v>13951.78</v>
      </c>
      <c r="O11" s="235"/>
      <c r="P11" s="263">
        <v>225</v>
      </c>
      <c r="Q11" s="235">
        <f t="shared" si="3"/>
        <v>29873.69</v>
      </c>
      <c r="R11" s="240"/>
      <c r="S11" s="240">
        <f t="shared" si="4"/>
        <v>12264.96</v>
      </c>
      <c r="T11" s="258"/>
      <c r="U11" s="257">
        <f t="shared" si="5"/>
        <v>11168.12</v>
      </c>
      <c r="V11" s="19">
        <f t="shared" si="1"/>
        <v>67258.55</v>
      </c>
      <c r="W11" s="123">
        <f t="shared" si="0"/>
        <v>-225</v>
      </c>
      <c r="X11" s="92"/>
      <c r="Y11" s="168"/>
      <c r="Z11" s="23"/>
      <c r="AA11" s="390"/>
      <c r="AB11" s="180"/>
      <c r="AC11" s="180"/>
      <c r="AD11" s="180"/>
      <c r="AE11" s="20"/>
      <c r="AF11" s="20"/>
      <c r="AG11" s="21"/>
      <c r="AH11" s="21"/>
      <c r="AI11" s="21"/>
      <c r="AJ11" s="21"/>
      <c r="AK11" s="21"/>
      <c r="AL11" s="21"/>
      <c r="AM11" s="7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71"/>
      <c r="AY11" s="21"/>
      <c r="AZ11" s="22"/>
      <c r="BA11" s="17"/>
      <c r="BB11" s="17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17"/>
      <c r="BT11" s="17"/>
      <c r="BU11" s="17"/>
      <c r="BV11" s="61"/>
      <c r="BW11" s="17"/>
      <c r="BX11" s="17"/>
      <c r="BY11" s="17"/>
      <c r="BZ11" s="61">
        <v>-225</v>
      </c>
      <c r="CA11" s="17"/>
      <c r="CB11" s="162"/>
      <c r="CC11" s="76"/>
      <c r="CD11" s="76"/>
      <c r="CE11" s="76"/>
      <c r="CF11" s="60"/>
      <c r="CG11" s="60"/>
      <c r="CH11" s="60"/>
      <c r="CI11" s="60"/>
      <c r="CJ11" s="59"/>
    </row>
    <row r="12" spans="1:93" x14ac:dyDescent="0.2">
      <c r="A12" s="23">
        <v>4</v>
      </c>
      <c r="B12" s="394">
        <v>42467</v>
      </c>
      <c r="C12" s="159" t="s">
        <v>63</v>
      </c>
      <c r="D12" s="5" t="s">
        <v>190</v>
      </c>
      <c r="E12" s="161"/>
      <c r="F12" s="465">
        <v>100454</v>
      </c>
      <c r="G12" s="167"/>
      <c r="H12" s="162">
        <v>394</v>
      </c>
      <c r="I12" s="162"/>
      <c r="J12" s="163">
        <v>42542</v>
      </c>
      <c r="K12" s="23">
        <v>42</v>
      </c>
      <c r="L12" s="373"/>
      <c r="M12" s="374"/>
      <c r="N12" s="176">
        <f t="shared" si="2"/>
        <v>13951.78</v>
      </c>
      <c r="O12" s="245"/>
      <c r="P12" s="266">
        <v>394</v>
      </c>
      <c r="Q12" s="235">
        <f t="shared" si="3"/>
        <v>29479.69</v>
      </c>
      <c r="R12" s="240"/>
      <c r="S12" s="240">
        <f t="shared" si="4"/>
        <v>12264.96</v>
      </c>
      <c r="T12" s="258"/>
      <c r="U12" s="257">
        <f t="shared" si="5"/>
        <v>11168.12</v>
      </c>
      <c r="V12" s="19">
        <f t="shared" si="1"/>
        <v>66864.55</v>
      </c>
      <c r="W12" s="123">
        <f t="shared" si="0"/>
        <v>-394</v>
      </c>
      <c r="X12" s="92"/>
      <c r="Y12" s="27"/>
      <c r="Z12" s="23"/>
      <c r="AA12" s="391"/>
      <c r="AB12" s="63"/>
      <c r="AC12" s="63"/>
      <c r="AD12" s="63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>
        <v>-394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162"/>
      <c r="CC12" s="76"/>
      <c r="CD12" s="76"/>
      <c r="CE12" s="76"/>
      <c r="CF12" s="94"/>
      <c r="CG12" s="60"/>
      <c r="CH12" s="60"/>
      <c r="CI12" s="60"/>
      <c r="CJ12" s="59"/>
    </row>
    <row r="13" spans="1:93" x14ac:dyDescent="0.2">
      <c r="A13" s="23">
        <v>5</v>
      </c>
      <c r="B13" s="394">
        <v>42467</v>
      </c>
      <c r="C13" s="159" t="s">
        <v>26</v>
      </c>
      <c r="D13" s="5" t="s">
        <v>191</v>
      </c>
      <c r="E13" s="161"/>
      <c r="F13" s="465">
        <v>100455</v>
      </c>
      <c r="G13" s="162"/>
      <c r="H13" s="162">
        <v>1117</v>
      </c>
      <c r="I13" s="162"/>
      <c r="J13" s="163">
        <v>42467</v>
      </c>
      <c r="K13" s="23">
        <v>41</v>
      </c>
      <c r="L13" s="375"/>
      <c r="M13" s="374"/>
      <c r="N13" s="176">
        <f t="shared" si="2"/>
        <v>13951.78</v>
      </c>
      <c r="O13" s="246"/>
      <c r="P13" s="266">
        <v>1117</v>
      </c>
      <c r="Q13" s="235">
        <f t="shared" si="3"/>
        <v>28362.69</v>
      </c>
      <c r="R13" s="240"/>
      <c r="S13" s="240">
        <f t="shared" si="4"/>
        <v>12264.96</v>
      </c>
      <c r="T13" s="258"/>
      <c r="U13" s="257">
        <f t="shared" si="5"/>
        <v>11168.12</v>
      </c>
      <c r="V13" s="19">
        <f t="shared" si="1"/>
        <v>65747.55</v>
      </c>
      <c r="W13" s="123">
        <f t="shared" si="0"/>
        <v>-1117</v>
      </c>
      <c r="X13" s="92"/>
      <c r="Y13" s="27"/>
      <c r="Z13" s="23"/>
      <c r="AA13" s="391"/>
      <c r="AB13" s="63"/>
      <c r="AC13" s="63"/>
      <c r="AD13" s="63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24"/>
      <c r="BT13" s="24"/>
      <c r="BU13" s="24"/>
      <c r="BV13" s="24">
        <v>-1117</v>
      </c>
      <c r="BW13" s="24"/>
      <c r="BX13" s="24"/>
      <c r="BY13" s="24"/>
      <c r="BZ13" s="24"/>
      <c r="CA13" s="24"/>
      <c r="CB13" s="162"/>
      <c r="CC13" s="76"/>
      <c r="CD13" s="76"/>
      <c r="CE13" s="170"/>
      <c r="CF13" s="60"/>
      <c r="CG13" s="60"/>
      <c r="CH13" s="60"/>
      <c r="CI13" s="60"/>
      <c r="CJ13" s="59"/>
    </row>
    <row r="14" spans="1:93" x14ac:dyDescent="0.2">
      <c r="A14" s="23">
        <v>6</v>
      </c>
      <c r="B14" s="394">
        <v>42467</v>
      </c>
      <c r="C14" s="159" t="s">
        <v>162</v>
      </c>
      <c r="D14" s="5" t="s">
        <v>163</v>
      </c>
      <c r="E14" s="161"/>
      <c r="F14" s="465">
        <v>100460</v>
      </c>
      <c r="G14" s="162"/>
      <c r="H14" s="162">
        <v>3000</v>
      </c>
      <c r="I14" s="162"/>
      <c r="J14" s="163">
        <v>42467</v>
      </c>
      <c r="K14" s="23">
        <v>41</v>
      </c>
      <c r="L14" s="373"/>
      <c r="M14" s="374"/>
      <c r="N14" s="176">
        <f t="shared" si="2"/>
        <v>13951.78</v>
      </c>
      <c r="O14" s="245"/>
      <c r="P14" s="266">
        <v>3000</v>
      </c>
      <c r="Q14" s="235">
        <f t="shared" si="3"/>
        <v>25362.69</v>
      </c>
      <c r="R14" s="240"/>
      <c r="S14" s="240">
        <f t="shared" si="4"/>
        <v>12264.96</v>
      </c>
      <c r="T14" s="258"/>
      <c r="U14" s="257">
        <f t="shared" si="5"/>
        <v>11168.12</v>
      </c>
      <c r="V14" s="19">
        <f t="shared" si="1"/>
        <v>62747.55</v>
      </c>
      <c r="W14" s="123">
        <f t="shared" si="0"/>
        <v>-3000</v>
      </c>
      <c r="X14" s="92"/>
      <c r="Y14" s="27"/>
      <c r="Z14" s="23"/>
      <c r="AA14" s="391"/>
      <c r="AB14" s="63"/>
      <c r="AC14" s="63"/>
      <c r="AD14" s="63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24"/>
      <c r="BT14" s="24"/>
      <c r="BU14" s="24"/>
      <c r="BV14" s="24"/>
      <c r="BW14" s="24"/>
      <c r="BX14" s="24"/>
      <c r="BY14" s="24"/>
      <c r="BZ14" s="24"/>
      <c r="CA14" s="24"/>
      <c r="CB14" s="162"/>
      <c r="CC14" s="76"/>
      <c r="CD14" s="76"/>
      <c r="CE14" s="76"/>
      <c r="CF14" s="60">
        <v>-3000</v>
      </c>
      <c r="CG14" s="60"/>
      <c r="CH14" s="60"/>
      <c r="CI14" s="60"/>
      <c r="CJ14" s="59"/>
    </row>
    <row r="15" spans="1:93" x14ac:dyDescent="0.2">
      <c r="A15" s="23">
        <v>7</v>
      </c>
      <c r="B15" s="394">
        <v>42467</v>
      </c>
      <c r="C15" s="159" t="s">
        <v>167</v>
      </c>
      <c r="D15" s="5" t="s">
        <v>192</v>
      </c>
      <c r="E15" s="161"/>
      <c r="F15" s="465" t="s">
        <v>168</v>
      </c>
      <c r="G15" s="162"/>
      <c r="H15" s="162">
        <v>3.6</v>
      </c>
      <c r="I15" s="162"/>
      <c r="J15" s="163">
        <v>42542</v>
      </c>
      <c r="K15" s="23">
        <v>42</v>
      </c>
      <c r="L15" s="373"/>
      <c r="M15" s="374"/>
      <c r="N15" s="176">
        <f t="shared" si="2"/>
        <v>13951.78</v>
      </c>
      <c r="O15" s="245"/>
      <c r="P15" s="266">
        <v>3.6</v>
      </c>
      <c r="Q15" s="235">
        <f t="shared" si="3"/>
        <v>25359.09</v>
      </c>
      <c r="R15" s="240"/>
      <c r="S15" s="240">
        <f t="shared" si="4"/>
        <v>12264.96</v>
      </c>
      <c r="T15" s="258"/>
      <c r="U15" s="257">
        <f t="shared" si="5"/>
        <v>11168.12</v>
      </c>
      <c r="V15" s="19">
        <f t="shared" si="1"/>
        <v>62743.950000000004</v>
      </c>
      <c r="W15" s="123">
        <f t="shared" si="0"/>
        <v>-3.6</v>
      </c>
      <c r="X15" s="92"/>
      <c r="Y15" s="27"/>
      <c r="Z15" s="23" t="s">
        <v>193</v>
      </c>
      <c r="AA15" s="391">
        <v>-0.6</v>
      </c>
      <c r="AB15" s="169" t="s">
        <v>169</v>
      </c>
      <c r="AC15" s="63" t="s">
        <v>167</v>
      </c>
      <c r="AD15" s="63" t="s">
        <v>194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>
        <v>-3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24"/>
      <c r="BT15" s="24"/>
      <c r="BU15" s="24"/>
      <c r="BV15" s="24"/>
      <c r="BW15" s="24"/>
      <c r="BX15" s="24"/>
      <c r="BY15" s="24"/>
      <c r="BZ15" s="24"/>
      <c r="CA15" s="24"/>
      <c r="CB15" s="162"/>
      <c r="CC15" s="76"/>
      <c r="CD15" s="76"/>
      <c r="CE15" s="76"/>
      <c r="CF15" s="60"/>
      <c r="CG15" s="60"/>
      <c r="CH15" s="60"/>
      <c r="CI15" s="60"/>
      <c r="CJ15" s="59"/>
    </row>
    <row r="16" spans="1:93" x14ac:dyDescent="0.2">
      <c r="A16" s="23">
        <v>8</v>
      </c>
      <c r="B16" s="394">
        <v>42467</v>
      </c>
      <c r="C16" s="159" t="s">
        <v>162</v>
      </c>
      <c r="D16" s="5" t="s">
        <v>195</v>
      </c>
      <c r="E16" s="161"/>
      <c r="F16" s="465" t="s">
        <v>196</v>
      </c>
      <c r="G16" s="162">
        <v>33583</v>
      </c>
      <c r="H16" s="162"/>
      <c r="I16" s="162"/>
      <c r="J16" s="163">
        <v>42542</v>
      </c>
      <c r="K16" s="23">
        <v>42</v>
      </c>
      <c r="L16" s="373"/>
      <c r="M16" s="374"/>
      <c r="N16" s="176">
        <f t="shared" si="2"/>
        <v>13951.78</v>
      </c>
      <c r="O16" s="245">
        <v>33583</v>
      </c>
      <c r="P16" s="266"/>
      <c r="Q16" s="235">
        <f t="shared" si="3"/>
        <v>58942.09</v>
      </c>
      <c r="R16" s="240"/>
      <c r="S16" s="240">
        <f t="shared" si="4"/>
        <v>12264.96</v>
      </c>
      <c r="T16" s="258"/>
      <c r="U16" s="257">
        <f t="shared" si="5"/>
        <v>11168.12</v>
      </c>
      <c r="V16" s="19">
        <f t="shared" si="1"/>
        <v>96326.949999999983</v>
      </c>
      <c r="W16" s="123">
        <f t="shared" si="0"/>
        <v>33583</v>
      </c>
      <c r="X16" s="92"/>
      <c r="Y16" s="27"/>
      <c r="Z16" s="23"/>
      <c r="AA16" s="391"/>
      <c r="AC16" s="63"/>
      <c r="AD16" s="6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BN16" s="66"/>
      <c r="BO16" s="66"/>
      <c r="BP16" s="66"/>
      <c r="BQ16" s="66"/>
      <c r="BR16" s="66"/>
      <c r="BS16" s="24"/>
      <c r="BT16" s="24"/>
      <c r="BU16" s="24"/>
      <c r="BV16" s="24"/>
      <c r="BW16" s="24"/>
      <c r="BX16" s="24"/>
      <c r="BY16" s="24"/>
      <c r="BZ16" s="24"/>
      <c r="CA16" s="24"/>
      <c r="CB16" s="162"/>
      <c r="CC16" s="76"/>
      <c r="CD16" s="76"/>
      <c r="CE16" s="76">
        <v>33583</v>
      </c>
      <c r="CF16" s="60"/>
      <c r="CG16" s="60"/>
      <c r="CH16" s="60"/>
      <c r="CI16" s="60"/>
      <c r="CJ16" s="59"/>
    </row>
    <row r="17" spans="1:88" x14ac:dyDescent="0.2">
      <c r="A17" s="23">
        <v>9</v>
      </c>
      <c r="B17" s="394">
        <v>42468</v>
      </c>
      <c r="C17" s="159" t="s">
        <v>198</v>
      </c>
      <c r="D17" s="5" t="s">
        <v>199</v>
      </c>
      <c r="E17" s="161"/>
      <c r="F17" s="465"/>
      <c r="G17" s="162">
        <v>112.05</v>
      </c>
      <c r="H17" s="162"/>
      <c r="I17" s="162"/>
      <c r="J17" s="163">
        <v>42467</v>
      </c>
      <c r="K17" s="23"/>
      <c r="L17" s="375"/>
      <c r="M17" s="374"/>
      <c r="N17" s="176">
        <f t="shared" si="2"/>
        <v>13951.78</v>
      </c>
      <c r="O17" s="246"/>
      <c r="P17" s="266"/>
      <c r="Q17" s="235">
        <f t="shared" si="3"/>
        <v>58942.09</v>
      </c>
      <c r="R17" s="240"/>
      <c r="S17" s="240">
        <f t="shared" si="4"/>
        <v>12264.96</v>
      </c>
      <c r="T17" s="258">
        <v>112.05</v>
      </c>
      <c r="U17" s="257">
        <f t="shared" si="5"/>
        <v>11280.17</v>
      </c>
      <c r="V17" s="19">
        <f t="shared" si="1"/>
        <v>96438.999999999985</v>
      </c>
      <c r="W17" s="123">
        <f t="shared" si="0"/>
        <v>112.05</v>
      </c>
      <c r="X17" s="92"/>
      <c r="Y17" s="27"/>
      <c r="Z17" s="23"/>
      <c r="AA17" s="391"/>
      <c r="AB17" s="63"/>
      <c r="AC17" s="63"/>
      <c r="AD17" s="6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>
        <v>112.05</v>
      </c>
      <c r="AY17" s="24"/>
      <c r="AZ17" s="24"/>
      <c r="BA17" s="24"/>
      <c r="BB17" s="24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24"/>
      <c r="BT17" s="24"/>
      <c r="BU17" s="24"/>
      <c r="BV17" s="24"/>
      <c r="BW17" s="24"/>
      <c r="BX17" s="24"/>
      <c r="BY17" s="24"/>
      <c r="BZ17" s="24"/>
      <c r="CA17" s="24"/>
      <c r="CB17" s="162"/>
      <c r="CC17" s="76"/>
      <c r="CD17" s="76"/>
      <c r="CE17" s="76"/>
      <c r="CF17" s="60"/>
      <c r="CG17" s="60"/>
      <c r="CH17" s="60"/>
      <c r="CI17" s="60"/>
      <c r="CJ17" s="59"/>
    </row>
    <row r="18" spans="1:88" x14ac:dyDescent="0.2">
      <c r="A18" s="23">
        <v>10</v>
      </c>
      <c r="B18" s="394">
        <v>42471</v>
      </c>
      <c r="C18" s="159" t="s">
        <v>198</v>
      </c>
      <c r="D18" s="5" t="s">
        <v>200</v>
      </c>
      <c r="E18" s="161"/>
      <c r="F18" s="465"/>
      <c r="G18" s="162"/>
      <c r="H18" s="162"/>
      <c r="I18" s="162"/>
      <c r="J18" s="163"/>
      <c r="K18" s="23"/>
      <c r="L18" s="375"/>
      <c r="M18" s="374"/>
      <c r="N18" s="176">
        <f t="shared" si="2"/>
        <v>13951.78</v>
      </c>
      <c r="O18" s="246"/>
      <c r="P18" s="266"/>
      <c r="Q18" s="235">
        <f t="shared" si="3"/>
        <v>58942.09</v>
      </c>
      <c r="R18" s="240"/>
      <c r="S18" s="240">
        <f t="shared" si="4"/>
        <v>12264.96</v>
      </c>
      <c r="T18" s="258">
        <v>-11280.17</v>
      </c>
      <c r="U18" s="257">
        <f t="shared" si="5"/>
        <v>0</v>
      </c>
      <c r="V18" s="19">
        <f t="shared" si="1"/>
        <v>85158.829999999987</v>
      </c>
      <c r="W18" s="123">
        <f t="shared" si="0"/>
        <v>0</v>
      </c>
      <c r="X18" s="92"/>
      <c r="Y18" s="27"/>
      <c r="Z18" s="23"/>
      <c r="AA18" s="391"/>
      <c r="AB18" s="63"/>
      <c r="AC18" s="63"/>
      <c r="AD18" s="6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24"/>
      <c r="BT18" s="24"/>
      <c r="BU18" s="24"/>
      <c r="BV18" s="24"/>
      <c r="BW18" s="24"/>
      <c r="BX18" s="24"/>
      <c r="BY18" s="24"/>
      <c r="BZ18" s="24"/>
      <c r="CA18" s="24"/>
      <c r="CB18" s="162"/>
      <c r="CC18" s="76"/>
      <c r="CD18" s="76"/>
      <c r="CE18" s="76"/>
      <c r="CF18" s="60"/>
      <c r="CG18" s="60"/>
      <c r="CH18" s="60"/>
      <c r="CI18" s="60"/>
      <c r="CJ18" s="59"/>
    </row>
    <row r="19" spans="1:88" x14ac:dyDescent="0.2">
      <c r="A19" s="23"/>
      <c r="B19" s="394">
        <v>42471</v>
      </c>
      <c r="C19" s="159" t="s">
        <v>201</v>
      </c>
      <c r="D19" s="5" t="s">
        <v>202</v>
      </c>
      <c r="E19" s="161"/>
      <c r="F19" s="465"/>
      <c r="G19" s="162"/>
      <c r="H19" s="162"/>
      <c r="I19" s="162"/>
      <c r="J19" s="163"/>
      <c r="K19" s="23"/>
      <c r="L19" s="373">
        <v>11280.17</v>
      </c>
      <c r="M19" s="374"/>
      <c r="N19" s="176">
        <f t="shared" si="2"/>
        <v>25231.95</v>
      </c>
      <c r="O19" s="245"/>
      <c r="P19" s="266"/>
      <c r="Q19" s="235">
        <f t="shared" si="3"/>
        <v>58942.09</v>
      </c>
      <c r="R19" s="240"/>
      <c r="S19" s="240">
        <f t="shared" si="4"/>
        <v>12264.96</v>
      </c>
      <c r="T19" s="398"/>
      <c r="U19" s="399">
        <f t="shared" si="5"/>
        <v>0</v>
      </c>
      <c r="V19" s="19">
        <f t="shared" si="1"/>
        <v>96439</v>
      </c>
      <c r="W19" s="123">
        <f t="shared" si="0"/>
        <v>0</v>
      </c>
      <c r="X19" s="92"/>
      <c r="Y19" s="27"/>
      <c r="Z19" s="23"/>
      <c r="AA19" s="391"/>
      <c r="AB19" s="63"/>
      <c r="AC19" s="63"/>
      <c r="AD19" s="6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24"/>
      <c r="BT19" s="24"/>
      <c r="BU19" s="24"/>
      <c r="BV19" s="24"/>
      <c r="BW19" s="24"/>
      <c r="BX19" s="24"/>
      <c r="BY19" s="24"/>
      <c r="BZ19" s="24"/>
      <c r="CA19" s="24"/>
      <c r="CB19" s="162"/>
      <c r="CC19" s="76"/>
      <c r="CD19" s="76"/>
      <c r="CE19" s="76"/>
      <c r="CF19" s="60"/>
      <c r="CG19" s="60"/>
      <c r="CH19" s="60"/>
      <c r="CI19" s="60"/>
      <c r="CJ19" s="59"/>
    </row>
    <row r="20" spans="1:88" ht="12.75" customHeight="1" x14ac:dyDescent="0.2">
      <c r="A20" s="23">
        <v>11</v>
      </c>
      <c r="B20" s="394">
        <v>42472</v>
      </c>
      <c r="C20" s="159" t="s">
        <v>167</v>
      </c>
      <c r="D20" s="5" t="s">
        <v>192</v>
      </c>
      <c r="E20" s="161"/>
      <c r="F20" s="465" t="s">
        <v>168</v>
      </c>
      <c r="G20" s="162"/>
      <c r="H20" s="162">
        <v>8.0399999999999991</v>
      </c>
      <c r="I20" s="162"/>
      <c r="J20" s="163">
        <v>42542</v>
      </c>
      <c r="K20" s="23">
        <v>42</v>
      </c>
      <c r="L20" s="373"/>
      <c r="M20" s="374"/>
      <c r="N20" s="176">
        <f t="shared" si="2"/>
        <v>25231.95</v>
      </c>
      <c r="O20" s="245"/>
      <c r="P20" s="266">
        <v>8.0399999999999991</v>
      </c>
      <c r="Q20" s="235">
        <f t="shared" si="3"/>
        <v>58934.049999999996</v>
      </c>
      <c r="R20" s="240"/>
      <c r="S20" s="240">
        <f t="shared" si="4"/>
        <v>12264.96</v>
      </c>
      <c r="T20" s="398"/>
      <c r="U20" s="399">
        <f t="shared" si="5"/>
        <v>0</v>
      </c>
      <c r="V20" s="19">
        <f t="shared" si="1"/>
        <v>96430.959999999992</v>
      </c>
      <c r="W20" s="123">
        <f t="shared" si="0"/>
        <v>-8.0400000000000009</v>
      </c>
      <c r="X20" s="92"/>
      <c r="Y20" s="27"/>
      <c r="Z20" s="23" t="s">
        <v>206</v>
      </c>
      <c r="AA20" s="391">
        <v>-1.34</v>
      </c>
      <c r="AB20" s="169" t="s">
        <v>169</v>
      </c>
      <c r="AC20" s="63" t="s">
        <v>167</v>
      </c>
      <c r="AD20" s="63" t="s">
        <v>194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>
        <v>-6.7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24"/>
      <c r="BT20" s="24"/>
      <c r="BU20" s="24"/>
      <c r="BV20" s="24"/>
      <c r="BW20" s="24"/>
      <c r="BX20" s="24"/>
      <c r="BY20" s="24"/>
      <c r="BZ20" s="24"/>
      <c r="CA20" s="24"/>
      <c r="CB20" s="162"/>
      <c r="CC20" s="76"/>
      <c r="CD20" s="76"/>
      <c r="CE20" s="76"/>
      <c r="CF20" s="60"/>
      <c r="CG20" s="60"/>
      <c r="CH20" s="60"/>
      <c r="CI20" s="60"/>
      <c r="CJ20" s="59"/>
    </row>
    <row r="21" spans="1:88" x14ac:dyDescent="0.2">
      <c r="A21" s="23">
        <v>12</v>
      </c>
      <c r="B21" s="394">
        <v>42475</v>
      </c>
      <c r="C21" s="159" t="s">
        <v>207</v>
      </c>
      <c r="D21" s="5" t="s">
        <v>297</v>
      </c>
      <c r="E21" s="161"/>
      <c r="F21" s="465" t="s">
        <v>168</v>
      </c>
      <c r="G21" s="167"/>
      <c r="H21" s="162">
        <v>47.05</v>
      </c>
      <c r="I21" s="162"/>
      <c r="J21" s="163">
        <v>42467</v>
      </c>
      <c r="K21" s="23">
        <v>41</v>
      </c>
      <c r="L21" s="373"/>
      <c r="M21" s="374"/>
      <c r="N21" s="176">
        <f t="shared" si="2"/>
        <v>25231.95</v>
      </c>
      <c r="O21" s="245"/>
      <c r="P21" s="266">
        <v>47.05</v>
      </c>
      <c r="Q21" s="235">
        <f t="shared" si="3"/>
        <v>58886.999999999993</v>
      </c>
      <c r="R21" s="240"/>
      <c r="S21" s="240">
        <f t="shared" si="4"/>
        <v>12264.96</v>
      </c>
      <c r="T21" s="398"/>
      <c r="U21" s="399">
        <f t="shared" si="5"/>
        <v>0</v>
      </c>
      <c r="V21" s="19">
        <f t="shared" si="1"/>
        <v>96383.91</v>
      </c>
      <c r="W21" s="123">
        <f t="shared" si="0"/>
        <v>-47.05</v>
      </c>
      <c r="X21" s="92"/>
      <c r="Y21" s="27"/>
      <c r="Z21" s="23"/>
      <c r="AA21" s="391"/>
      <c r="AB21" s="63"/>
      <c r="AC21" s="63"/>
      <c r="AD21" s="63"/>
      <c r="AE21" s="24">
        <v>-12.02</v>
      </c>
      <c r="AF21" s="24">
        <v>-35.03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24"/>
      <c r="BT21" s="24"/>
      <c r="BU21" s="66"/>
      <c r="BV21" s="66"/>
      <c r="BW21" s="66"/>
      <c r="BX21" s="66"/>
      <c r="BY21" s="66"/>
      <c r="BZ21" s="66"/>
      <c r="CA21" s="66"/>
      <c r="CB21" s="76"/>
      <c r="CC21" s="76"/>
      <c r="CD21" s="76"/>
      <c r="CE21" s="76"/>
      <c r="CF21" s="60"/>
      <c r="CG21" s="60"/>
      <c r="CH21" s="60"/>
      <c r="CI21" s="60"/>
      <c r="CJ21" s="59"/>
    </row>
    <row r="22" spans="1:88" x14ac:dyDescent="0.2">
      <c r="A22" s="23">
        <v>12</v>
      </c>
      <c r="B22" s="394">
        <v>42475</v>
      </c>
      <c r="C22" s="159" t="s">
        <v>209</v>
      </c>
      <c r="D22" s="5" t="s">
        <v>199</v>
      </c>
      <c r="E22" s="159"/>
      <c r="F22" s="465" t="s">
        <v>210</v>
      </c>
      <c r="G22" s="162">
        <v>1.89</v>
      </c>
      <c r="H22" s="162"/>
      <c r="I22" s="162"/>
      <c r="J22" s="163">
        <v>42467</v>
      </c>
      <c r="K22" s="23">
        <v>41</v>
      </c>
      <c r="L22" s="373"/>
      <c r="M22" s="374"/>
      <c r="N22" s="176">
        <f t="shared" si="2"/>
        <v>25231.95</v>
      </c>
      <c r="O22" s="245">
        <v>1.89</v>
      </c>
      <c r="P22" s="266"/>
      <c r="Q22" s="235">
        <f t="shared" si="3"/>
        <v>58888.889999999992</v>
      </c>
      <c r="R22" s="240"/>
      <c r="S22" s="240">
        <f t="shared" si="4"/>
        <v>12264.96</v>
      </c>
      <c r="T22" s="398"/>
      <c r="U22" s="399">
        <f t="shared" si="5"/>
        <v>0</v>
      </c>
      <c r="V22" s="19">
        <f t="shared" si="1"/>
        <v>96385.799999999988</v>
      </c>
      <c r="W22" s="123">
        <f t="shared" si="0"/>
        <v>1.89</v>
      </c>
      <c r="X22" s="92"/>
      <c r="Y22" s="27"/>
      <c r="Z22" s="23"/>
      <c r="AA22" s="391"/>
      <c r="AB22" s="63"/>
      <c r="AC22" s="63"/>
      <c r="AD22" s="63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>
        <v>1.89</v>
      </c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66"/>
      <c r="BO22" s="66"/>
      <c r="BP22" s="66"/>
      <c r="BQ22" s="66"/>
      <c r="BR22" s="66"/>
      <c r="BS22" s="24"/>
      <c r="BT22" s="24"/>
      <c r="BU22" s="66"/>
      <c r="BV22" s="66"/>
      <c r="BW22" s="66"/>
      <c r="BX22" s="66"/>
      <c r="BY22" s="66"/>
      <c r="BZ22" s="66"/>
      <c r="CA22" s="66"/>
      <c r="CB22" s="76"/>
      <c r="CC22" s="76"/>
      <c r="CD22" s="76"/>
      <c r="CE22" s="76"/>
      <c r="CF22" s="60"/>
      <c r="CG22" s="60"/>
      <c r="CH22" s="60"/>
      <c r="CI22" s="60"/>
      <c r="CJ22" s="59"/>
    </row>
    <row r="23" spans="1:88" x14ac:dyDescent="0.2">
      <c r="A23" s="23">
        <v>13</v>
      </c>
      <c r="B23" s="394">
        <v>42475</v>
      </c>
      <c r="C23" s="159" t="s">
        <v>209</v>
      </c>
      <c r="D23" s="5" t="s">
        <v>199</v>
      </c>
      <c r="E23" s="161"/>
      <c r="F23" s="465" t="s">
        <v>210</v>
      </c>
      <c r="G23" s="162">
        <v>5.76</v>
      </c>
      <c r="H23" s="162"/>
      <c r="I23" s="162"/>
      <c r="J23" s="163">
        <v>42467</v>
      </c>
      <c r="K23" s="23">
        <v>27</v>
      </c>
      <c r="L23" s="373"/>
      <c r="M23" s="374"/>
      <c r="N23" s="176">
        <f t="shared" si="2"/>
        <v>25231.95</v>
      </c>
      <c r="O23" s="245"/>
      <c r="P23" s="266"/>
      <c r="Q23" s="235">
        <f t="shared" si="3"/>
        <v>58888.889999999992</v>
      </c>
      <c r="R23" s="240">
        <v>5.76</v>
      </c>
      <c r="S23" s="240">
        <f t="shared" si="4"/>
        <v>12270.72</v>
      </c>
      <c r="T23" s="398"/>
      <c r="U23" s="399">
        <f t="shared" si="5"/>
        <v>0</v>
      </c>
      <c r="V23" s="19">
        <f t="shared" si="1"/>
        <v>96391.56</v>
      </c>
      <c r="W23" s="123">
        <f t="shared" si="0"/>
        <v>5.76</v>
      </c>
      <c r="X23" s="92"/>
      <c r="Y23" s="27"/>
      <c r="Z23" s="23"/>
      <c r="AA23" s="391"/>
      <c r="AB23" s="63"/>
      <c r="AC23" s="63"/>
      <c r="AD23" s="6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>
        <v>5.76</v>
      </c>
      <c r="AY23" s="24"/>
      <c r="AZ23" s="24"/>
      <c r="BA23" s="24"/>
      <c r="BB23" s="24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24"/>
      <c r="BT23" s="24"/>
      <c r="BU23" s="66"/>
      <c r="BV23" s="66"/>
      <c r="BW23" s="66"/>
      <c r="BX23" s="66"/>
      <c r="BY23" s="66"/>
      <c r="BZ23" s="66"/>
      <c r="CA23" s="66"/>
      <c r="CB23" s="76"/>
      <c r="CC23" s="76"/>
      <c r="CD23" s="76"/>
      <c r="CE23" s="76"/>
      <c r="CF23" s="60"/>
      <c r="CG23" s="60"/>
      <c r="CH23" s="60"/>
      <c r="CI23" s="60"/>
      <c r="CJ23" s="59"/>
    </row>
    <row r="24" spans="1:88" x14ac:dyDescent="0.2">
      <c r="A24" s="23">
        <v>14</v>
      </c>
      <c r="B24" s="394">
        <v>42500</v>
      </c>
      <c r="C24" s="159" t="s">
        <v>26</v>
      </c>
      <c r="D24" s="5" t="s">
        <v>212</v>
      </c>
      <c r="E24" s="161"/>
      <c r="F24" s="465"/>
      <c r="G24" s="162">
        <v>103</v>
      </c>
      <c r="H24" s="162"/>
      <c r="I24" s="162"/>
      <c r="J24" s="163">
        <v>42503</v>
      </c>
      <c r="K24" s="23"/>
      <c r="L24" s="373">
        <v>103</v>
      </c>
      <c r="M24" s="374"/>
      <c r="N24" s="176">
        <f t="shared" si="2"/>
        <v>25334.95</v>
      </c>
      <c r="O24" s="245"/>
      <c r="P24" s="266"/>
      <c r="Q24" s="235">
        <f t="shared" si="3"/>
        <v>58888.889999999992</v>
      </c>
      <c r="R24" s="240"/>
      <c r="S24" s="240">
        <f t="shared" si="4"/>
        <v>12270.72</v>
      </c>
      <c r="T24" s="398"/>
      <c r="U24" s="399">
        <f t="shared" si="5"/>
        <v>0</v>
      </c>
      <c r="V24" s="19">
        <f t="shared" si="1"/>
        <v>96494.56</v>
      </c>
      <c r="W24" s="123">
        <f t="shared" si="0"/>
        <v>103</v>
      </c>
      <c r="X24" s="92"/>
      <c r="Y24" s="27"/>
      <c r="Z24" s="23"/>
      <c r="AA24" s="391"/>
      <c r="AB24" s="63"/>
      <c r="AC24" s="63"/>
      <c r="AD24" s="63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>
        <v>103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66"/>
      <c r="BA24" s="66"/>
      <c r="BB24" s="66"/>
      <c r="BC24" s="66"/>
      <c r="BE24" s="66"/>
      <c r="BF24" s="66"/>
      <c r="BG24" s="66"/>
      <c r="BH24" s="66"/>
      <c r="BJ24" s="66"/>
      <c r="BK24" s="66"/>
      <c r="BL24" s="66"/>
      <c r="BM24" s="66"/>
      <c r="BN24" s="66"/>
      <c r="BO24" s="66"/>
      <c r="BP24" s="66"/>
      <c r="BQ24" s="66"/>
      <c r="BR24" s="66"/>
      <c r="BS24" s="24"/>
      <c r="BT24" s="24"/>
      <c r="BU24" s="66"/>
      <c r="BV24" s="66"/>
      <c r="BW24" s="66"/>
      <c r="BX24" s="66"/>
      <c r="BY24" s="66"/>
      <c r="BZ24" s="66"/>
      <c r="CA24" s="66"/>
      <c r="CB24" s="76"/>
      <c r="CC24" s="76"/>
      <c r="CD24" s="76"/>
      <c r="CE24" s="76"/>
      <c r="CF24" s="66"/>
      <c r="CG24" s="66"/>
      <c r="CH24" s="66"/>
      <c r="CI24" s="66"/>
    </row>
    <row r="25" spans="1:88" x14ac:dyDescent="0.2">
      <c r="A25" s="23">
        <v>15</v>
      </c>
      <c r="B25" s="394">
        <v>42500</v>
      </c>
      <c r="C25" s="159" t="s">
        <v>167</v>
      </c>
      <c r="D25" s="5" t="s">
        <v>192</v>
      </c>
      <c r="E25" s="161"/>
      <c r="F25" s="465" t="s">
        <v>168</v>
      </c>
      <c r="G25" s="162"/>
      <c r="H25" s="162">
        <v>3.6</v>
      </c>
      <c r="I25" s="162"/>
      <c r="J25" s="163">
        <v>42542</v>
      </c>
      <c r="K25" s="23">
        <v>42</v>
      </c>
      <c r="L25" s="373"/>
      <c r="M25" s="374"/>
      <c r="N25" s="176">
        <f t="shared" si="2"/>
        <v>25334.95</v>
      </c>
      <c r="O25" s="245"/>
      <c r="P25" s="266">
        <v>3.6</v>
      </c>
      <c r="Q25" s="235">
        <f t="shared" si="3"/>
        <v>58885.289999999994</v>
      </c>
      <c r="R25" s="240"/>
      <c r="S25" s="240">
        <f t="shared" si="4"/>
        <v>12270.72</v>
      </c>
      <c r="T25" s="398"/>
      <c r="U25" s="399">
        <f t="shared" si="5"/>
        <v>0</v>
      </c>
      <c r="V25" s="19">
        <f t="shared" si="1"/>
        <v>96490.959999999992</v>
      </c>
      <c r="W25" s="123">
        <f t="shared" si="0"/>
        <v>-3.6</v>
      </c>
      <c r="X25" s="92"/>
      <c r="Y25" s="27"/>
      <c r="Z25" s="23" t="s">
        <v>213</v>
      </c>
      <c r="AA25" s="391">
        <v>-0.6</v>
      </c>
      <c r="AB25" s="169" t="s">
        <v>169</v>
      </c>
      <c r="AC25" s="63" t="s">
        <v>167</v>
      </c>
      <c r="AD25" s="63" t="s">
        <v>194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>
        <v>-3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24"/>
      <c r="BT25" s="24"/>
      <c r="BU25" s="66"/>
      <c r="BV25" s="66"/>
      <c r="BW25" s="66"/>
      <c r="BX25" s="66"/>
      <c r="BY25" s="66"/>
      <c r="BZ25" s="66"/>
      <c r="CA25" s="66"/>
      <c r="CB25" s="76"/>
      <c r="CC25" s="76"/>
      <c r="CD25" s="76"/>
      <c r="CE25" s="76"/>
      <c r="CF25" s="66"/>
      <c r="CG25" s="66"/>
      <c r="CH25" s="66"/>
      <c r="CI25" s="66"/>
    </row>
    <row r="26" spans="1:88" x14ac:dyDescent="0.2">
      <c r="A26" s="23">
        <v>16</v>
      </c>
      <c r="B26" s="394">
        <v>42500</v>
      </c>
      <c r="C26" s="159" t="s">
        <v>214</v>
      </c>
      <c r="D26" s="5" t="s">
        <v>143</v>
      </c>
      <c r="E26" s="161"/>
      <c r="F26" s="465">
        <v>100001</v>
      </c>
      <c r="G26" s="162"/>
      <c r="H26" s="162">
        <v>728.17</v>
      </c>
      <c r="I26" s="162"/>
      <c r="J26" s="163">
        <v>42503</v>
      </c>
      <c r="K26" s="23"/>
      <c r="L26" s="373"/>
      <c r="M26" s="374">
        <v>728.17</v>
      </c>
      <c r="N26" s="176">
        <f t="shared" si="2"/>
        <v>24606.780000000002</v>
      </c>
      <c r="O26" s="245"/>
      <c r="P26" s="266"/>
      <c r="Q26" s="235">
        <f t="shared" si="3"/>
        <v>58885.289999999994</v>
      </c>
      <c r="R26" s="240"/>
      <c r="S26" s="240">
        <f t="shared" si="4"/>
        <v>12270.72</v>
      </c>
      <c r="T26" s="398"/>
      <c r="U26" s="399">
        <f t="shared" si="5"/>
        <v>0</v>
      </c>
      <c r="V26" s="19">
        <f t="shared" si="1"/>
        <v>95762.79</v>
      </c>
      <c r="W26" s="123">
        <f t="shared" si="0"/>
        <v>-728.17</v>
      </c>
      <c r="X26" s="92"/>
      <c r="Y26" s="24"/>
      <c r="Z26" s="23"/>
      <c r="AA26" s="392"/>
      <c r="AB26" s="40"/>
      <c r="AC26" s="40"/>
      <c r="AD26" s="40"/>
      <c r="AE26" s="24"/>
      <c r="AF26" s="24"/>
      <c r="AG26" s="24"/>
      <c r="AH26" s="24"/>
      <c r="AI26" s="24"/>
      <c r="AJ26" s="24"/>
      <c r="AK26" s="24"/>
      <c r="AL26" s="24"/>
      <c r="AM26" s="24">
        <v>-728.17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24"/>
      <c r="BT26" s="24"/>
      <c r="BU26" s="66"/>
      <c r="BV26" s="66"/>
      <c r="BW26" s="66"/>
      <c r="BX26" s="66"/>
      <c r="BY26" s="66"/>
      <c r="BZ26" s="66"/>
      <c r="CA26" s="66"/>
      <c r="CB26" s="76"/>
      <c r="CC26" s="76"/>
      <c r="CD26" s="76"/>
      <c r="CE26" s="76"/>
      <c r="CF26" s="66"/>
      <c r="CG26" s="66"/>
      <c r="CH26" s="66"/>
      <c r="CI26" s="66"/>
    </row>
    <row r="27" spans="1:88" x14ac:dyDescent="0.2">
      <c r="A27" s="23">
        <v>17</v>
      </c>
      <c r="B27" s="394">
        <v>42500</v>
      </c>
      <c r="C27" s="159" t="s">
        <v>215</v>
      </c>
      <c r="D27" s="5" t="s">
        <v>216</v>
      </c>
      <c r="E27" s="161"/>
      <c r="F27" s="465">
        <v>100002</v>
      </c>
      <c r="G27" s="162"/>
      <c r="H27" s="162">
        <v>481.4</v>
      </c>
      <c r="I27" s="162"/>
      <c r="J27" s="163">
        <v>42503</v>
      </c>
      <c r="K27" s="23"/>
      <c r="L27" s="373"/>
      <c r="M27" s="374">
        <v>481.4</v>
      </c>
      <c r="N27" s="176">
        <f t="shared" si="2"/>
        <v>24125.38</v>
      </c>
      <c r="O27" s="245"/>
      <c r="P27" s="266"/>
      <c r="Q27" s="235">
        <f t="shared" si="3"/>
        <v>58885.289999999994</v>
      </c>
      <c r="R27" s="240"/>
      <c r="S27" s="240">
        <f t="shared" si="4"/>
        <v>12270.72</v>
      </c>
      <c r="T27" s="398"/>
      <c r="U27" s="399">
        <f t="shared" si="5"/>
        <v>0</v>
      </c>
      <c r="V27" s="19">
        <f t="shared" si="1"/>
        <v>95281.39</v>
      </c>
      <c r="W27" s="123">
        <f t="shared" si="0"/>
        <v>-481.4</v>
      </c>
      <c r="X27" s="92"/>
      <c r="Y27" s="24"/>
      <c r="Z27" s="23"/>
      <c r="AA27" s="392"/>
      <c r="AB27" s="40"/>
      <c r="AC27" s="40"/>
      <c r="AD27" s="40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>
        <v>-41.85</v>
      </c>
      <c r="AZ27" s="24">
        <v>-48.94</v>
      </c>
      <c r="BA27" s="24">
        <v>-83.15</v>
      </c>
      <c r="BB27" s="24"/>
      <c r="BC27" s="66">
        <v>-88.2</v>
      </c>
      <c r="BD27" s="66"/>
      <c r="BE27" s="66">
        <v>-95.95</v>
      </c>
      <c r="BF27" s="66"/>
      <c r="BG27" s="66"/>
      <c r="BH27" s="66"/>
      <c r="BI27" s="66">
        <v>-20.12</v>
      </c>
      <c r="BJ27" s="66"/>
      <c r="BK27" s="66"/>
      <c r="BL27" s="66"/>
      <c r="BM27" s="66"/>
      <c r="BN27" s="66">
        <v>-103.19</v>
      </c>
      <c r="BO27" s="66"/>
      <c r="BP27" s="66"/>
      <c r="BQ27" s="66"/>
      <c r="BR27" s="66"/>
      <c r="BS27" s="24"/>
      <c r="BT27" s="24"/>
      <c r="BU27" s="66"/>
      <c r="BV27" s="66"/>
      <c r="BW27" s="66"/>
      <c r="BX27" s="66"/>
      <c r="BY27" s="66"/>
      <c r="BZ27" s="66"/>
      <c r="CA27" s="66"/>
      <c r="CB27" s="76"/>
      <c r="CC27" s="76"/>
      <c r="CD27" s="76"/>
      <c r="CE27" s="76"/>
      <c r="CF27" s="66"/>
      <c r="CG27" s="66"/>
      <c r="CH27" s="66"/>
      <c r="CI27" s="66"/>
    </row>
    <row r="28" spans="1:88" x14ac:dyDescent="0.2">
      <c r="A28" s="23">
        <v>18</v>
      </c>
      <c r="B28" s="394">
        <v>42500</v>
      </c>
      <c r="C28" s="159" t="s">
        <v>217</v>
      </c>
      <c r="D28" s="5" t="s">
        <v>218</v>
      </c>
      <c r="E28" s="161"/>
      <c r="F28" s="465">
        <v>100003</v>
      </c>
      <c r="G28" s="162"/>
      <c r="H28" s="162">
        <v>728.44</v>
      </c>
      <c r="I28" s="162"/>
      <c r="J28" s="163">
        <v>42503</v>
      </c>
      <c r="K28" s="23"/>
      <c r="L28" s="373"/>
      <c r="M28" s="374">
        <v>728.44</v>
      </c>
      <c r="N28" s="176">
        <f t="shared" si="2"/>
        <v>23396.940000000002</v>
      </c>
      <c r="O28" s="245"/>
      <c r="P28" s="266"/>
      <c r="Q28" s="235">
        <f t="shared" si="3"/>
        <v>58885.289999999994</v>
      </c>
      <c r="R28" s="240"/>
      <c r="S28" s="240">
        <f t="shared" si="4"/>
        <v>12270.72</v>
      </c>
      <c r="T28" s="398"/>
      <c r="U28" s="399">
        <f t="shared" si="5"/>
        <v>0</v>
      </c>
      <c r="V28" s="19">
        <f t="shared" si="1"/>
        <v>94552.95</v>
      </c>
      <c r="W28" s="123">
        <f t="shared" si="0"/>
        <v>-728.44</v>
      </c>
      <c r="X28" s="92"/>
      <c r="Y28" s="24"/>
      <c r="Z28" s="23"/>
      <c r="AA28" s="392"/>
      <c r="AB28" s="40"/>
      <c r="AC28" s="40"/>
      <c r="AD28" s="40"/>
      <c r="AE28" s="24">
        <v>-728.44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72"/>
      <c r="BO28" s="66"/>
      <c r="BP28" s="66"/>
      <c r="BQ28" s="66"/>
      <c r="BR28" s="66"/>
      <c r="BS28" s="24"/>
      <c r="BT28" s="24"/>
      <c r="BU28" s="66"/>
      <c r="BV28" s="66"/>
      <c r="BW28" s="66"/>
      <c r="BX28" s="66"/>
      <c r="BY28" s="66"/>
      <c r="BZ28" s="66"/>
      <c r="CA28" s="66"/>
      <c r="CB28" s="76"/>
      <c r="CC28" s="76"/>
      <c r="CD28" s="76"/>
      <c r="CE28" s="76"/>
      <c r="CF28" s="66"/>
      <c r="CG28" s="66"/>
      <c r="CH28" s="66"/>
      <c r="CI28" s="66"/>
    </row>
    <row r="29" spans="1:88" x14ac:dyDescent="0.2">
      <c r="A29" s="23">
        <v>19</v>
      </c>
      <c r="B29" s="394">
        <v>42500</v>
      </c>
      <c r="C29" s="159" t="s">
        <v>217</v>
      </c>
      <c r="D29" s="5" t="s">
        <v>219</v>
      </c>
      <c r="E29" s="161"/>
      <c r="F29" s="465">
        <v>100004</v>
      </c>
      <c r="G29" s="162"/>
      <c r="H29" s="162">
        <v>135.69</v>
      </c>
      <c r="I29" s="162"/>
      <c r="J29" s="163">
        <v>42503</v>
      </c>
      <c r="K29" s="23"/>
      <c r="L29" s="373"/>
      <c r="M29" s="374">
        <v>135.69</v>
      </c>
      <c r="N29" s="176">
        <f t="shared" si="2"/>
        <v>23261.250000000004</v>
      </c>
      <c r="O29" s="245"/>
      <c r="P29" s="266"/>
      <c r="Q29" s="235">
        <f t="shared" si="3"/>
        <v>58885.289999999994</v>
      </c>
      <c r="R29" s="240"/>
      <c r="S29" s="240">
        <f t="shared" si="4"/>
        <v>12270.72</v>
      </c>
      <c r="T29" s="398"/>
      <c r="U29" s="399">
        <f t="shared" si="5"/>
        <v>0</v>
      </c>
      <c r="V29" s="19">
        <f t="shared" si="1"/>
        <v>94417.26</v>
      </c>
      <c r="W29" s="123">
        <f t="shared" si="0"/>
        <v>-135.69</v>
      </c>
      <c r="X29" s="92"/>
      <c r="Y29" s="24"/>
      <c r="Z29" s="23"/>
      <c r="AA29" s="392"/>
      <c r="AB29" s="40"/>
      <c r="AC29" s="40"/>
      <c r="AD29" s="40"/>
      <c r="AE29" s="24"/>
      <c r="AF29" s="24"/>
      <c r="AG29" s="24"/>
      <c r="AH29" s="24"/>
      <c r="AI29" s="24"/>
      <c r="AJ29" s="24"/>
      <c r="AK29" s="24"/>
      <c r="AL29" s="24"/>
      <c r="AM29" s="24"/>
      <c r="AN29" s="24">
        <v>-23.99</v>
      </c>
      <c r="AO29" s="24">
        <v>-42.57</v>
      </c>
      <c r="AP29" s="24">
        <v>-69.13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24"/>
      <c r="BT29" s="24"/>
      <c r="BU29" s="66"/>
      <c r="BV29" s="66"/>
      <c r="BW29" s="66"/>
      <c r="BX29" s="66"/>
      <c r="BY29" s="66"/>
      <c r="BZ29" s="66"/>
      <c r="CA29" s="66"/>
      <c r="CB29" s="76"/>
      <c r="CC29" s="76"/>
      <c r="CD29" s="76"/>
      <c r="CE29" s="76"/>
      <c r="CF29" s="66"/>
      <c r="CG29" s="66"/>
      <c r="CH29" s="66"/>
      <c r="CI29" s="66"/>
    </row>
    <row r="30" spans="1:88" x14ac:dyDescent="0.2">
      <c r="A30" s="23"/>
      <c r="B30" s="394">
        <v>42500</v>
      </c>
      <c r="C30" s="159" t="s">
        <v>220</v>
      </c>
      <c r="D30" s="5" t="s">
        <v>221</v>
      </c>
      <c r="E30" s="161"/>
      <c r="F30" s="465">
        <v>100005</v>
      </c>
      <c r="G30" s="162"/>
      <c r="H30" s="162">
        <v>8500</v>
      </c>
      <c r="I30" s="162"/>
      <c r="J30" s="163">
        <v>42534</v>
      </c>
      <c r="K30" s="23"/>
      <c r="L30" s="373"/>
      <c r="M30" s="374">
        <v>8500</v>
      </c>
      <c r="N30" s="176">
        <f t="shared" si="2"/>
        <v>14761.250000000004</v>
      </c>
      <c r="O30" s="245"/>
      <c r="P30" s="266"/>
      <c r="Q30" s="235">
        <f t="shared" si="3"/>
        <v>58885.289999999994</v>
      </c>
      <c r="R30" s="240"/>
      <c r="S30" s="240">
        <f t="shared" si="4"/>
        <v>12270.72</v>
      </c>
      <c r="T30" s="398"/>
      <c r="U30" s="399">
        <f t="shared" si="5"/>
        <v>0</v>
      </c>
      <c r="V30" s="19">
        <f t="shared" si="1"/>
        <v>85917.26</v>
      </c>
      <c r="W30" s="123">
        <f t="shared" si="0"/>
        <v>-8500</v>
      </c>
      <c r="X30" s="92"/>
      <c r="Y30" s="24"/>
      <c r="Z30" s="23"/>
      <c r="AA30" s="392"/>
      <c r="AB30" s="40"/>
      <c r="AC30" s="40"/>
      <c r="AD30" s="40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24"/>
      <c r="BT30" s="24"/>
      <c r="BU30" s="66"/>
      <c r="BV30" s="66"/>
      <c r="BW30" s="66"/>
      <c r="BX30" s="66"/>
      <c r="BY30" s="66"/>
      <c r="BZ30" s="66"/>
      <c r="CA30" s="66"/>
      <c r="CB30" s="76"/>
      <c r="CC30" s="76"/>
      <c r="CD30" s="76">
        <v>-8500</v>
      </c>
      <c r="CE30" s="76"/>
      <c r="CF30" s="66"/>
      <c r="CG30" s="66"/>
      <c r="CH30" s="66"/>
      <c r="CI30" s="66"/>
    </row>
    <row r="31" spans="1:88" x14ac:dyDescent="0.2">
      <c r="A31" s="23">
        <v>20</v>
      </c>
      <c r="B31" s="394">
        <v>42528</v>
      </c>
      <c r="C31" s="159" t="s">
        <v>167</v>
      </c>
      <c r="D31" s="5" t="s">
        <v>192</v>
      </c>
      <c r="E31" s="161"/>
      <c r="F31" s="465" t="s">
        <v>168</v>
      </c>
      <c r="G31" s="162"/>
      <c r="H31" s="162">
        <v>3.6</v>
      </c>
      <c r="I31" s="162"/>
      <c r="J31" s="163">
        <v>42552</v>
      </c>
      <c r="K31" s="23">
        <v>43</v>
      </c>
      <c r="L31" s="373"/>
      <c r="M31" s="374"/>
      <c r="N31" s="176">
        <f t="shared" si="2"/>
        <v>14761.250000000004</v>
      </c>
      <c r="O31" s="245"/>
      <c r="P31" s="266">
        <v>3.6</v>
      </c>
      <c r="Q31" s="235">
        <f t="shared" si="3"/>
        <v>58881.689999999995</v>
      </c>
      <c r="R31" s="240"/>
      <c r="S31" s="240">
        <f t="shared" si="4"/>
        <v>12270.72</v>
      </c>
      <c r="T31" s="398"/>
      <c r="U31" s="399">
        <f t="shared" si="5"/>
        <v>0</v>
      </c>
      <c r="V31" s="19">
        <f t="shared" si="1"/>
        <v>85913.66</v>
      </c>
      <c r="W31" s="123">
        <f t="shared" si="0"/>
        <v>-3.6</v>
      </c>
      <c r="X31" s="92"/>
      <c r="Y31" s="24"/>
      <c r="Z31" s="23" t="s">
        <v>225</v>
      </c>
      <c r="AA31" s="391">
        <v>-0.6</v>
      </c>
      <c r="AB31" s="169" t="s">
        <v>169</v>
      </c>
      <c r="AC31" s="63" t="s">
        <v>167</v>
      </c>
      <c r="AD31" s="63" t="s">
        <v>194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>
        <v>-3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24"/>
      <c r="BT31" s="24"/>
      <c r="BU31" s="66"/>
      <c r="BV31" s="66"/>
      <c r="BW31" s="66"/>
      <c r="BX31" s="66"/>
      <c r="BY31" s="66"/>
      <c r="BZ31" s="66"/>
      <c r="CA31" s="66"/>
      <c r="CB31" s="76"/>
      <c r="CC31" s="76"/>
      <c r="CD31" s="76"/>
      <c r="CE31" s="76"/>
      <c r="CF31" s="66"/>
      <c r="CG31" s="66"/>
      <c r="CH31" s="66"/>
      <c r="CI31" s="66"/>
    </row>
    <row r="32" spans="1:88" x14ac:dyDescent="0.2">
      <c r="A32" s="23">
        <v>21</v>
      </c>
      <c r="B32" s="394">
        <v>42528</v>
      </c>
      <c r="C32" s="159" t="s">
        <v>215</v>
      </c>
      <c r="D32" s="5" t="s">
        <v>226</v>
      </c>
      <c r="E32" s="161"/>
      <c r="F32" s="465">
        <v>100461</v>
      </c>
      <c r="G32" s="162"/>
      <c r="H32" s="162">
        <v>571.4</v>
      </c>
      <c r="I32" s="162"/>
      <c r="J32" s="163">
        <v>42598</v>
      </c>
      <c r="K32" s="23">
        <v>44</v>
      </c>
      <c r="L32" s="373"/>
      <c r="M32" s="374"/>
      <c r="N32" s="176">
        <f t="shared" si="2"/>
        <v>14761.250000000004</v>
      </c>
      <c r="O32" s="245"/>
      <c r="P32" s="266">
        <v>571.4</v>
      </c>
      <c r="Q32" s="235">
        <f t="shared" si="3"/>
        <v>58310.289999999994</v>
      </c>
      <c r="R32" s="240"/>
      <c r="S32" s="240">
        <f t="shared" si="4"/>
        <v>12270.72</v>
      </c>
      <c r="T32" s="398"/>
      <c r="U32" s="399">
        <f t="shared" si="5"/>
        <v>0</v>
      </c>
      <c r="V32" s="19">
        <f t="shared" si="1"/>
        <v>85342.26</v>
      </c>
      <c r="W32" s="123">
        <f t="shared" si="0"/>
        <v>-571.4</v>
      </c>
      <c r="X32" s="92"/>
      <c r="Y32" s="24"/>
      <c r="Z32" s="23"/>
      <c r="AA32" s="392"/>
      <c r="AB32" s="40"/>
      <c r="AC32" s="40"/>
      <c r="AD32" s="40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7"/>
      <c r="AX32" s="24"/>
      <c r="AY32" s="24">
        <v>-41.85</v>
      </c>
      <c r="AZ32" s="24">
        <v>-48.94</v>
      </c>
      <c r="BA32" s="24">
        <v>-83.15</v>
      </c>
      <c r="BB32" s="24"/>
      <c r="BC32" s="66">
        <v>-88.2</v>
      </c>
      <c r="BD32" s="66"/>
      <c r="BE32" s="66">
        <v>-95.95</v>
      </c>
      <c r="BF32" s="66"/>
      <c r="BG32" s="66"/>
      <c r="BH32" s="66"/>
      <c r="BI32" s="66">
        <v>-20.12</v>
      </c>
      <c r="BJ32" s="66"/>
      <c r="BK32" s="66"/>
      <c r="BL32" s="66"/>
      <c r="BM32" s="66"/>
      <c r="BN32" s="66">
        <v>-148.19</v>
      </c>
      <c r="BO32" s="66">
        <v>-45</v>
      </c>
      <c r="BP32" s="66"/>
      <c r="BQ32" s="66"/>
      <c r="BR32" s="66"/>
      <c r="BS32" s="24"/>
      <c r="BT32" s="24"/>
      <c r="BU32" s="66"/>
      <c r="BV32" s="66"/>
      <c r="BW32" s="66"/>
      <c r="BX32" s="66"/>
      <c r="BY32" s="66"/>
      <c r="BZ32" s="66"/>
      <c r="CA32" s="66"/>
      <c r="CB32" s="76"/>
      <c r="CC32" s="76"/>
      <c r="CD32" s="76"/>
      <c r="CE32" s="76"/>
      <c r="CF32" s="66"/>
      <c r="CG32" s="66"/>
      <c r="CH32" s="66"/>
      <c r="CI32" s="66"/>
    </row>
    <row r="33" spans="1:87" x14ac:dyDescent="0.2">
      <c r="A33" s="23">
        <v>22</v>
      </c>
      <c r="B33" s="394">
        <v>42528</v>
      </c>
      <c r="C33" s="159" t="s">
        <v>227</v>
      </c>
      <c r="D33" s="5" t="s">
        <v>228</v>
      </c>
      <c r="E33" s="161"/>
      <c r="F33" s="465">
        <v>100463</v>
      </c>
      <c r="G33" s="162"/>
      <c r="H33" s="162">
        <v>328.8</v>
      </c>
      <c r="I33" s="162"/>
      <c r="J33" s="163">
        <v>42542</v>
      </c>
      <c r="K33" s="23">
        <v>42</v>
      </c>
      <c r="L33" s="373"/>
      <c r="M33" s="374"/>
      <c r="N33" s="176">
        <f t="shared" si="2"/>
        <v>14761.250000000004</v>
      </c>
      <c r="O33" s="245"/>
      <c r="P33" s="266">
        <v>328.8</v>
      </c>
      <c r="Q33" s="235">
        <f t="shared" si="3"/>
        <v>57981.489999999991</v>
      </c>
      <c r="R33" s="240"/>
      <c r="S33" s="240">
        <f t="shared" si="4"/>
        <v>12270.72</v>
      </c>
      <c r="T33" s="398"/>
      <c r="U33" s="399">
        <f t="shared" si="5"/>
        <v>0</v>
      </c>
      <c r="V33" s="19">
        <f t="shared" si="1"/>
        <v>85013.459999999992</v>
      </c>
      <c r="W33" s="123">
        <f t="shared" si="0"/>
        <v>-328.8</v>
      </c>
      <c r="X33" s="92"/>
      <c r="Y33" s="24"/>
      <c r="Z33" s="23" t="s">
        <v>229</v>
      </c>
      <c r="AA33" s="392">
        <v>-54.8</v>
      </c>
      <c r="AB33" s="40" t="s">
        <v>230</v>
      </c>
      <c r="AC33" s="40" t="s">
        <v>227</v>
      </c>
      <c r="AD33" s="40" t="s">
        <v>231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66"/>
      <c r="BD33" s="66"/>
      <c r="BE33" s="66"/>
      <c r="BF33" s="66"/>
      <c r="BG33" s="66"/>
      <c r="BH33" s="66"/>
      <c r="BI33" s="66"/>
      <c r="BJ33" s="66">
        <v>-274</v>
      </c>
      <c r="BK33" s="66"/>
      <c r="BL33" s="66"/>
      <c r="BM33" s="66"/>
      <c r="BN33" s="66"/>
      <c r="BO33" s="66"/>
      <c r="BP33" s="66"/>
      <c r="BQ33" s="66"/>
      <c r="BR33" s="66"/>
      <c r="BS33" s="24"/>
      <c r="BT33" s="24"/>
      <c r="BU33" s="66"/>
      <c r="BV33" s="66"/>
      <c r="BW33" s="66"/>
      <c r="BX33" s="66"/>
      <c r="BY33" s="66"/>
      <c r="BZ33" s="66"/>
      <c r="CA33" s="66"/>
      <c r="CB33" s="76"/>
      <c r="CC33" s="76"/>
      <c r="CD33" s="76"/>
      <c r="CE33" s="76"/>
      <c r="CF33" s="66"/>
      <c r="CG33" s="66"/>
      <c r="CH33" s="66"/>
      <c r="CI33" s="66"/>
    </row>
    <row r="34" spans="1:87" x14ac:dyDescent="0.2">
      <c r="A34" s="23">
        <v>23</v>
      </c>
      <c r="B34" s="394">
        <v>42528</v>
      </c>
      <c r="C34" s="159" t="s">
        <v>232</v>
      </c>
      <c r="D34" s="5" t="s">
        <v>233</v>
      </c>
      <c r="E34" s="161"/>
      <c r="F34" s="465">
        <v>100464</v>
      </c>
      <c r="G34" s="162"/>
      <c r="H34" s="162">
        <v>100</v>
      </c>
      <c r="I34" s="162"/>
      <c r="J34" s="163">
        <v>42542</v>
      </c>
      <c r="K34" s="23">
        <v>42</v>
      </c>
      <c r="L34" s="373"/>
      <c r="M34" s="374"/>
      <c r="N34" s="176">
        <f t="shared" si="2"/>
        <v>14761.250000000004</v>
      </c>
      <c r="O34" s="245"/>
      <c r="P34" s="266">
        <v>100</v>
      </c>
      <c r="Q34" s="235">
        <f t="shared" si="3"/>
        <v>57881.489999999991</v>
      </c>
      <c r="R34" s="240"/>
      <c r="S34" s="240">
        <f t="shared" si="4"/>
        <v>12270.72</v>
      </c>
      <c r="T34" s="398"/>
      <c r="U34" s="399">
        <f t="shared" si="5"/>
        <v>0</v>
      </c>
      <c r="V34" s="19">
        <f t="shared" si="1"/>
        <v>84913.459999999992</v>
      </c>
      <c r="W34" s="123">
        <f t="shared" si="0"/>
        <v>-100</v>
      </c>
      <c r="X34" s="92"/>
      <c r="Y34" s="24"/>
      <c r="Z34" s="23"/>
      <c r="AA34" s="392"/>
      <c r="AB34" s="40"/>
      <c r="AC34" s="40"/>
      <c r="AD34" s="40"/>
      <c r="AE34" s="24"/>
      <c r="AF34" s="24"/>
      <c r="AG34" s="24"/>
      <c r="AH34" s="24"/>
      <c r="AI34" s="24"/>
      <c r="AJ34" s="24"/>
      <c r="AK34" s="24">
        <v>-100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24"/>
      <c r="BT34" s="24"/>
      <c r="BU34" s="66"/>
      <c r="BV34" s="66"/>
      <c r="BW34" s="66"/>
      <c r="BX34" s="66"/>
      <c r="BY34" s="66"/>
      <c r="BZ34" s="66"/>
      <c r="CA34" s="66"/>
      <c r="CB34" s="76"/>
      <c r="CC34" s="76"/>
      <c r="CD34" s="76"/>
      <c r="CE34" s="76"/>
      <c r="CF34" s="66"/>
      <c r="CG34" s="66"/>
      <c r="CH34" s="66"/>
      <c r="CI34" s="66"/>
    </row>
    <row r="35" spans="1:87" x14ac:dyDescent="0.2">
      <c r="A35" s="23">
        <v>24</v>
      </c>
      <c r="B35" s="394">
        <v>42528</v>
      </c>
      <c r="C35" s="159" t="s">
        <v>234</v>
      </c>
      <c r="D35" s="5" t="s">
        <v>235</v>
      </c>
      <c r="E35" s="161"/>
      <c r="F35" s="465">
        <v>100465</v>
      </c>
      <c r="G35" s="162"/>
      <c r="H35" s="162">
        <v>100.8</v>
      </c>
      <c r="I35" s="162"/>
      <c r="J35" s="163">
        <v>42542</v>
      </c>
      <c r="K35" s="23">
        <v>42</v>
      </c>
      <c r="L35" s="373"/>
      <c r="M35" s="374"/>
      <c r="N35" s="176">
        <f t="shared" si="2"/>
        <v>14761.250000000004</v>
      </c>
      <c r="O35" s="245"/>
      <c r="P35" s="266">
        <v>100.8</v>
      </c>
      <c r="Q35" s="235">
        <f t="shared" si="3"/>
        <v>57780.689999999988</v>
      </c>
      <c r="R35" s="240"/>
      <c r="S35" s="240">
        <f t="shared" si="4"/>
        <v>12270.72</v>
      </c>
      <c r="T35" s="398"/>
      <c r="U35" s="399">
        <f t="shared" si="5"/>
        <v>0</v>
      </c>
      <c r="V35" s="19">
        <f t="shared" si="1"/>
        <v>84812.659999999989</v>
      </c>
      <c r="W35" s="123">
        <f t="shared" si="0"/>
        <v>-100.8</v>
      </c>
      <c r="X35" s="92"/>
      <c r="Y35" s="24"/>
      <c r="Z35" s="23" t="s">
        <v>236</v>
      </c>
      <c r="AA35" s="392">
        <v>-16.8</v>
      </c>
      <c r="AB35" s="40" t="s">
        <v>237</v>
      </c>
      <c r="AC35" s="40" t="s">
        <v>234</v>
      </c>
      <c r="AD35" s="40" t="s">
        <v>235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>
        <v>-84</v>
      </c>
      <c r="BN35" s="66"/>
      <c r="BO35" s="66"/>
      <c r="BP35" s="66"/>
      <c r="BQ35" s="66"/>
      <c r="BR35" s="66"/>
      <c r="BS35" s="24"/>
      <c r="BT35" s="24"/>
      <c r="BU35" s="66"/>
      <c r="BV35" s="66"/>
      <c r="BW35" s="66"/>
      <c r="BX35" s="66"/>
      <c r="BY35" s="66"/>
      <c r="BZ35" s="66"/>
      <c r="CA35" s="66"/>
      <c r="CB35" s="76"/>
      <c r="CC35" s="76"/>
      <c r="CD35" s="76"/>
      <c r="CE35" s="76"/>
      <c r="CF35" s="66"/>
      <c r="CG35" s="66"/>
      <c r="CH35" s="66"/>
      <c r="CI35" s="66"/>
    </row>
    <row r="36" spans="1:87" x14ac:dyDescent="0.2">
      <c r="A36" s="23">
        <v>25</v>
      </c>
      <c r="B36" s="394">
        <v>42528</v>
      </c>
      <c r="C36" s="159" t="s">
        <v>238</v>
      </c>
      <c r="D36" s="5" t="s">
        <v>239</v>
      </c>
      <c r="E36" s="161"/>
      <c r="F36" s="465">
        <v>100466</v>
      </c>
      <c r="G36" s="162"/>
      <c r="H36" s="162">
        <v>252.3</v>
      </c>
      <c r="I36" s="162"/>
      <c r="J36" s="163">
        <v>42598</v>
      </c>
      <c r="K36" s="23">
        <v>44</v>
      </c>
      <c r="L36" s="373"/>
      <c r="M36" s="374"/>
      <c r="N36" s="176">
        <f t="shared" si="2"/>
        <v>14761.250000000004</v>
      </c>
      <c r="O36" s="245"/>
      <c r="P36" s="266">
        <v>252.3</v>
      </c>
      <c r="Q36" s="235">
        <f t="shared" si="3"/>
        <v>57528.389999999985</v>
      </c>
      <c r="R36" s="240"/>
      <c r="S36" s="240">
        <f t="shared" si="4"/>
        <v>12270.72</v>
      </c>
      <c r="T36" s="398"/>
      <c r="U36" s="399">
        <f t="shared" si="5"/>
        <v>0</v>
      </c>
      <c r="V36" s="19">
        <f t="shared" si="1"/>
        <v>84560.359999999986</v>
      </c>
      <c r="W36" s="123">
        <f t="shared" si="0"/>
        <v>-252.3</v>
      </c>
      <c r="X36" s="92"/>
      <c r="Y36" s="24"/>
      <c r="Z36" s="23"/>
      <c r="AA36" s="392"/>
      <c r="AB36" s="40"/>
      <c r="AC36" s="40"/>
      <c r="AD36" s="40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>
        <v>-252.3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U36" s="66"/>
      <c r="BV36" s="66"/>
      <c r="BW36" s="66"/>
      <c r="BX36" s="66"/>
      <c r="BY36" s="66"/>
      <c r="BZ36" s="66"/>
      <c r="CA36" s="66"/>
      <c r="CB36" s="76"/>
      <c r="CC36" s="76"/>
      <c r="CD36" s="76"/>
      <c r="CE36" s="76"/>
      <c r="CF36" s="66"/>
      <c r="CG36" s="66"/>
      <c r="CH36" s="66"/>
      <c r="CI36" s="66"/>
    </row>
    <row r="37" spans="1:87" x14ac:dyDescent="0.2">
      <c r="A37" s="23">
        <v>26</v>
      </c>
      <c r="B37" s="394">
        <v>42528</v>
      </c>
      <c r="C37" s="159" t="s">
        <v>217</v>
      </c>
      <c r="D37" s="5" t="s">
        <v>240</v>
      </c>
      <c r="E37" s="161"/>
      <c r="F37" s="465">
        <v>100467</v>
      </c>
      <c r="G37" s="162"/>
      <c r="H37" s="162">
        <v>728.44</v>
      </c>
      <c r="I37" s="162"/>
      <c r="J37" s="163">
        <v>42542</v>
      </c>
      <c r="K37" s="23">
        <v>42</v>
      </c>
      <c r="L37" s="373"/>
      <c r="M37" s="374"/>
      <c r="N37" s="176">
        <f t="shared" si="2"/>
        <v>14761.250000000004</v>
      </c>
      <c r="O37" s="245"/>
      <c r="P37" s="266">
        <v>728.44</v>
      </c>
      <c r="Q37" s="235">
        <f t="shared" si="3"/>
        <v>56799.949999999983</v>
      </c>
      <c r="R37" s="240"/>
      <c r="S37" s="240">
        <f t="shared" si="4"/>
        <v>12270.72</v>
      </c>
      <c r="T37" s="398"/>
      <c r="U37" s="399">
        <f t="shared" si="5"/>
        <v>0</v>
      </c>
      <c r="V37" s="19">
        <f t="shared" si="1"/>
        <v>83831.919999999984</v>
      </c>
      <c r="W37" s="123">
        <f t="shared" si="0"/>
        <v>-728.44</v>
      </c>
      <c r="X37" s="92"/>
      <c r="Y37" s="24"/>
      <c r="Z37" s="23"/>
      <c r="AA37" s="392"/>
      <c r="AB37" s="40"/>
      <c r="AC37" s="40"/>
      <c r="AD37" s="40"/>
      <c r="AE37" s="24">
        <v>-728.44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0"/>
      <c r="BU37" s="66"/>
      <c r="BV37" s="66"/>
      <c r="BW37" s="66"/>
      <c r="BX37" s="66"/>
      <c r="BY37" s="66"/>
      <c r="BZ37" s="66"/>
      <c r="CA37" s="66"/>
      <c r="CB37" s="76"/>
      <c r="CC37" s="76"/>
      <c r="CD37" s="76"/>
      <c r="CE37" s="76"/>
      <c r="CF37" s="66"/>
      <c r="CG37" s="66"/>
      <c r="CH37" s="66"/>
      <c r="CI37" s="66"/>
    </row>
    <row r="38" spans="1:87" x14ac:dyDescent="0.2">
      <c r="A38" s="23">
        <v>27</v>
      </c>
      <c r="B38" s="394">
        <v>42528</v>
      </c>
      <c r="C38" s="159" t="s">
        <v>217</v>
      </c>
      <c r="D38" s="5" t="s">
        <v>241</v>
      </c>
      <c r="E38" s="161"/>
      <c r="F38" s="465">
        <v>100468</v>
      </c>
      <c r="G38" s="162"/>
      <c r="H38" s="162">
        <v>330.58</v>
      </c>
      <c r="I38" s="162"/>
      <c r="J38" s="163">
        <v>42542</v>
      </c>
      <c r="K38" s="23">
        <v>42</v>
      </c>
      <c r="L38" s="373"/>
      <c r="M38" s="374"/>
      <c r="N38" s="176">
        <f t="shared" si="2"/>
        <v>14761.250000000004</v>
      </c>
      <c r="O38" s="245"/>
      <c r="P38" s="266">
        <v>330.58</v>
      </c>
      <c r="Q38" s="235">
        <f t="shared" si="3"/>
        <v>56469.369999999981</v>
      </c>
      <c r="R38" s="240"/>
      <c r="S38" s="240">
        <f t="shared" si="4"/>
        <v>12270.72</v>
      </c>
      <c r="T38" s="398"/>
      <c r="U38" s="399">
        <f t="shared" si="5"/>
        <v>0</v>
      </c>
      <c r="V38" s="19">
        <f t="shared" si="1"/>
        <v>83501.339999999982</v>
      </c>
      <c r="W38" s="123">
        <f t="shared" si="0"/>
        <v>-330.58000000000004</v>
      </c>
      <c r="X38" s="92"/>
      <c r="Y38" s="24"/>
      <c r="Z38" s="23" t="s">
        <v>242</v>
      </c>
      <c r="AA38" s="392">
        <v>-6.35</v>
      </c>
      <c r="AB38" s="40" t="s">
        <v>243</v>
      </c>
      <c r="AC38" s="40" t="s">
        <v>244</v>
      </c>
      <c r="AD38" s="40" t="s">
        <v>245</v>
      </c>
      <c r="AE38" s="24"/>
      <c r="AF38" s="24"/>
      <c r="AG38" s="24">
        <v>-200</v>
      </c>
      <c r="AH38" s="24"/>
      <c r="AI38" s="24"/>
      <c r="AJ38" s="24"/>
      <c r="AK38" s="24"/>
      <c r="AL38" s="24"/>
      <c r="AM38" s="24"/>
      <c r="AN38" s="24">
        <v>-36.520000000000003</v>
      </c>
      <c r="AO38" s="24">
        <v>-33.11</v>
      </c>
      <c r="AP38" s="392">
        <v>-54.6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U38" s="66"/>
      <c r="BV38" s="66"/>
      <c r="BW38" s="66"/>
      <c r="BX38" s="66"/>
      <c r="BY38" s="66"/>
      <c r="BZ38" s="66"/>
      <c r="CA38" s="66"/>
      <c r="CB38" s="76"/>
      <c r="CC38" s="76"/>
      <c r="CD38" s="76"/>
      <c r="CE38" s="76"/>
      <c r="CF38" s="66"/>
      <c r="CG38" s="66"/>
      <c r="CH38" s="66"/>
      <c r="CI38" s="66"/>
    </row>
    <row r="39" spans="1:87" x14ac:dyDescent="0.2">
      <c r="A39" s="23">
        <v>28</v>
      </c>
      <c r="B39" s="394">
        <v>42528</v>
      </c>
      <c r="C39" s="159" t="s">
        <v>220</v>
      </c>
      <c r="D39" s="5" t="s">
        <v>246</v>
      </c>
      <c r="E39" s="161"/>
      <c r="F39" s="465">
        <v>100469</v>
      </c>
      <c r="G39" s="162"/>
      <c r="H39" s="162">
        <v>2000</v>
      </c>
      <c r="I39" s="162"/>
      <c r="J39" s="163">
        <v>42542</v>
      </c>
      <c r="K39" s="23">
        <v>42</v>
      </c>
      <c r="L39" s="373"/>
      <c r="M39" s="374"/>
      <c r="N39" s="176">
        <f t="shared" si="2"/>
        <v>14761.250000000004</v>
      </c>
      <c r="O39" s="245"/>
      <c r="P39" s="266">
        <v>2000</v>
      </c>
      <c r="Q39" s="235">
        <f t="shared" si="3"/>
        <v>54469.369999999981</v>
      </c>
      <c r="R39" s="240"/>
      <c r="S39" s="240">
        <f t="shared" si="4"/>
        <v>12270.72</v>
      </c>
      <c r="T39" s="398"/>
      <c r="U39" s="399">
        <f t="shared" si="5"/>
        <v>0</v>
      </c>
      <c r="V39" s="19">
        <f t="shared" si="1"/>
        <v>81501.339999999982</v>
      </c>
      <c r="W39" s="123">
        <f t="shared" si="0"/>
        <v>-2000</v>
      </c>
      <c r="X39" s="92"/>
      <c r="Y39" s="24"/>
      <c r="Z39" s="23"/>
      <c r="AA39" s="392"/>
      <c r="AB39" s="40"/>
      <c r="AC39" s="40"/>
      <c r="AD39" s="40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U39" s="66"/>
      <c r="BV39" s="66"/>
      <c r="BW39" s="66"/>
      <c r="BX39" s="66"/>
      <c r="BY39" s="66"/>
      <c r="BZ39" s="66"/>
      <c r="CA39" s="66"/>
      <c r="CB39" s="76"/>
      <c r="CC39" s="76"/>
      <c r="CD39" s="76">
        <v>-2000</v>
      </c>
      <c r="CE39" s="76"/>
      <c r="CF39" s="66"/>
      <c r="CG39" s="66"/>
      <c r="CH39" s="66"/>
      <c r="CI39" s="66"/>
    </row>
    <row r="40" spans="1:87" x14ac:dyDescent="0.2">
      <c r="A40" s="23">
        <v>29</v>
      </c>
      <c r="B40" s="394">
        <v>42530</v>
      </c>
      <c r="C40" s="159" t="s">
        <v>167</v>
      </c>
      <c r="D40" s="5" t="s">
        <v>192</v>
      </c>
      <c r="E40" s="161"/>
      <c r="F40" s="465" t="s">
        <v>168</v>
      </c>
      <c r="G40" s="162"/>
      <c r="H40" s="162">
        <v>8.0399999999999991</v>
      </c>
      <c r="I40" s="162"/>
      <c r="J40" s="163">
        <v>42542</v>
      </c>
      <c r="K40" s="23">
        <v>42</v>
      </c>
      <c r="L40" s="373"/>
      <c r="M40" s="374"/>
      <c r="N40" s="176">
        <f t="shared" si="2"/>
        <v>14761.250000000004</v>
      </c>
      <c r="O40" s="245"/>
      <c r="P40" s="266">
        <v>8.0399999999999991</v>
      </c>
      <c r="Q40" s="235">
        <f t="shared" si="3"/>
        <v>54461.32999999998</v>
      </c>
      <c r="R40" s="240"/>
      <c r="S40" s="240">
        <f t="shared" si="4"/>
        <v>12270.72</v>
      </c>
      <c r="T40" s="398"/>
      <c r="U40" s="399">
        <f t="shared" si="5"/>
        <v>0</v>
      </c>
      <c r="V40" s="19">
        <f t="shared" si="1"/>
        <v>81493.299999999988</v>
      </c>
      <c r="W40" s="123">
        <f t="shared" ref="W40:W71" si="6">SUM(Y40:CF40)</f>
        <v>-8.0400000000000009</v>
      </c>
      <c r="X40" s="92"/>
      <c r="Y40" s="24"/>
      <c r="Z40" s="23" t="s">
        <v>247</v>
      </c>
      <c r="AA40" s="391">
        <v>-1.34</v>
      </c>
      <c r="AB40" s="169" t="s">
        <v>169</v>
      </c>
      <c r="AC40" s="63" t="s">
        <v>167</v>
      </c>
      <c r="AD40" s="63" t="s">
        <v>194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>
        <v>-6.7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24"/>
      <c r="BT40" s="24"/>
      <c r="BU40" s="24"/>
      <c r="BV40" s="24"/>
      <c r="BW40" s="24"/>
      <c r="BX40" s="24"/>
      <c r="BY40" s="24"/>
      <c r="BZ40" s="24"/>
      <c r="CA40" s="24"/>
      <c r="CB40" s="76"/>
      <c r="CC40" s="76"/>
      <c r="CD40" s="76"/>
      <c r="CE40" s="76"/>
      <c r="CF40" s="66"/>
      <c r="CG40" s="66"/>
      <c r="CH40" s="66"/>
      <c r="CI40" s="66"/>
    </row>
    <row r="41" spans="1:87" x14ac:dyDescent="0.2">
      <c r="A41" s="23">
        <v>30</v>
      </c>
      <c r="B41" s="394">
        <v>42530</v>
      </c>
      <c r="C41" s="159" t="s">
        <v>162</v>
      </c>
      <c r="D41" s="5" t="s">
        <v>249</v>
      </c>
      <c r="E41" s="161"/>
      <c r="F41" s="465" t="s">
        <v>248</v>
      </c>
      <c r="G41" s="162">
        <v>135</v>
      </c>
      <c r="H41" s="162"/>
      <c r="I41" s="162"/>
      <c r="J41" s="163">
        <v>42542</v>
      </c>
      <c r="K41" s="23">
        <v>42</v>
      </c>
      <c r="L41" s="373"/>
      <c r="M41" s="374"/>
      <c r="N41" s="176">
        <f t="shared" si="2"/>
        <v>14761.250000000004</v>
      </c>
      <c r="O41" s="245">
        <v>135</v>
      </c>
      <c r="P41" s="266"/>
      <c r="Q41" s="235">
        <f t="shared" si="3"/>
        <v>54596.32999999998</v>
      </c>
      <c r="R41" s="240"/>
      <c r="S41" s="240">
        <f t="shared" si="4"/>
        <v>12270.72</v>
      </c>
      <c r="T41" s="398"/>
      <c r="U41" s="399">
        <f t="shared" si="5"/>
        <v>0</v>
      </c>
      <c r="V41" s="19">
        <f t="shared" si="1"/>
        <v>81628.299999999988</v>
      </c>
      <c r="W41" s="123">
        <f t="shared" si="6"/>
        <v>135</v>
      </c>
      <c r="X41" s="92"/>
      <c r="Y41" s="24"/>
      <c r="Z41" s="23"/>
      <c r="AA41" s="392"/>
      <c r="AB41" s="40"/>
      <c r="AC41" s="40"/>
      <c r="AD41" s="40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>
        <v>135</v>
      </c>
      <c r="AR41" s="24"/>
      <c r="AT41" s="24"/>
      <c r="AU41" s="24"/>
      <c r="AV41" s="24"/>
      <c r="AW41" s="24"/>
      <c r="AX41" s="24"/>
      <c r="AY41" s="24"/>
      <c r="AZ41" s="24"/>
      <c r="BA41" s="24"/>
      <c r="BB41" s="24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84"/>
      <c r="BP41" s="66"/>
      <c r="BQ41" s="66"/>
      <c r="BR41" s="66"/>
      <c r="BU41" s="66"/>
      <c r="BV41" s="66"/>
      <c r="BW41" s="66"/>
      <c r="BX41" s="66"/>
      <c r="BY41" s="66"/>
      <c r="BZ41" s="66"/>
      <c r="CA41" s="66"/>
      <c r="CB41" s="76"/>
      <c r="CC41" s="76"/>
      <c r="CD41" s="76"/>
      <c r="CE41" s="76"/>
      <c r="CF41" s="66"/>
      <c r="CG41" s="66"/>
      <c r="CH41" s="66"/>
      <c r="CI41" s="66"/>
    </row>
    <row r="42" spans="1:87" x14ac:dyDescent="0.2">
      <c r="A42" s="23">
        <v>31</v>
      </c>
      <c r="B42" s="394">
        <v>42546</v>
      </c>
      <c r="C42" s="159" t="s">
        <v>207</v>
      </c>
      <c r="D42" s="5" t="s">
        <v>296</v>
      </c>
      <c r="E42" s="161"/>
      <c r="F42" s="465" t="s">
        <v>248</v>
      </c>
      <c r="G42" s="162"/>
      <c r="H42" s="162">
        <v>98.66</v>
      </c>
      <c r="I42" s="162"/>
      <c r="J42" s="163">
        <v>42542</v>
      </c>
      <c r="K42" s="23">
        <v>42</v>
      </c>
      <c r="L42" s="373"/>
      <c r="M42" s="374"/>
      <c r="N42" s="176">
        <f t="shared" si="2"/>
        <v>14761.250000000004</v>
      </c>
      <c r="O42" s="245"/>
      <c r="P42" s="266">
        <v>98.66</v>
      </c>
      <c r="Q42" s="235">
        <f t="shared" si="3"/>
        <v>54497.669999999976</v>
      </c>
      <c r="R42" s="240"/>
      <c r="S42" s="240">
        <f t="shared" si="4"/>
        <v>12270.72</v>
      </c>
      <c r="T42" s="398"/>
      <c r="U42" s="399">
        <f t="shared" si="5"/>
        <v>0</v>
      </c>
      <c r="V42" s="19">
        <f t="shared" si="1"/>
        <v>81529.639999999985</v>
      </c>
      <c r="W42" s="123">
        <f t="shared" si="6"/>
        <v>-98.66</v>
      </c>
      <c r="X42" s="92"/>
      <c r="Y42" s="24"/>
      <c r="Z42" s="23"/>
      <c r="AA42" s="392"/>
      <c r="AB42" s="40"/>
      <c r="AC42" s="40"/>
      <c r="AD42" s="40"/>
      <c r="AE42" s="24">
        <v>-29.6</v>
      </c>
      <c r="AF42" s="24">
        <v>-69.06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U42" s="66"/>
      <c r="BV42" s="66"/>
      <c r="BW42" s="66"/>
      <c r="BX42" s="66"/>
      <c r="BY42" s="66"/>
      <c r="BZ42" s="66"/>
      <c r="CA42" s="66"/>
      <c r="CB42" s="76"/>
      <c r="CC42" s="76"/>
      <c r="CD42" s="76"/>
      <c r="CE42" s="76"/>
      <c r="CF42" s="66"/>
      <c r="CG42" s="66"/>
      <c r="CH42" s="66"/>
      <c r="CI42" s="66"/>
    </row>
    <row r="43" spans="1:87" x14ac:dyDescent="0.2">
      <c r="A43" s="23">
        <v>31</v>
      </c>
      <c r="B43" s="394">
        <v>42546</v>
      </c>
      <c r="C43" s="159" t="s">
        <v>209</v>
      </c>
      <c r="D43" s="5" t="s">
        <v>199</v>
      </c>
      <c r="E43" s="161"/>
      <c r="F43" s="465" t="s">
        <v>210</v>
      </c>
      <c r="G43" s="162">
        <v>2.73</v>
      </c>
      <c r="H43" s="162"/>
      <c r="I43" s="162"/>
      <c r="J43" s="163">
        <v>42542</v>
      </c>
      <c r="K43" s="23">
        <v>42</v>
      </c>
      <c r="L43" s="375"/>
      <c r="M43" s="374"/>
      <c r="N43" s="176">
        <f t="shared" si="2"/>
        <v>14761.250000000004</v>
      </c>
      <c r="O43" s="283">
        <v>2.73</v>
      </c>
      <c r="P43" s="266"/>
      <c r="Q43" s="235">
        <f t="shared" si="3"/>
        <v>54500.39999999998</v>
      </c>
      <c r="R43" s="240"/>
      <c r="S43" s="240">
        <f t="shared" si="4"/>
        <v>12270.72</v>
      </c>
      <c r="T43" s="398"/>
      <c r="U43" s="399">
        <f t="shared" si="5"/>
        <v>0</v>
      </c>
      <c r="V43" s="19">
        <f t="shared" si="1"/>
        <v>81532.369999999981</v>
      </c>
      <c r="W43" s="123">
        <f t="shared" si="6"/>
        <v>2.73</v>
      </c>
      <c r="X43" s="92"/>
      <c r="Y43" s="24"/>
      <c r="Z43" s="23"/>
      <c r="AA43" s="392"/>
      <c r="AB43" s="40"/>
      <c r="AC43" s="40"/>
      <c r="AD43" s="40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>
        <v>2.73</v>
      </c>
      <c r="AY43" s="24"/>
      <c r="AZ43" s="24"/>
      <c r="BA43" s="24"/>
      <c r="BB43" s="24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U43" s="66"/>
      <c r="BV43" s="66"/>
      <c r="BW43" s="66"/>
      <c r="BX43" s="66"/>
      <c r="BY43" s="66"/>
      <c r="BZ43" s="66"/>
      <c r="CA43" s="66"/>
      <c r="CB43" s="76"/>
      <c r="CC43" s="76"/>
      <c r="CD43" s="76"/>
      <c r="CE43" s="76"/>
      <c r="CF43" s="66"/>
      <c r="CG43" s="66"/>
      <c r="CH43" s="66"/>
      <c r="CI43" s="66"/>
    </row>
    <row r="44" spans="1:87" x14ac:dyDescent="0.2">
      <c r="A44" s="23">
        <v>31</v>
      </c>
      <c r="B44" s="394">
        <v>42546</v>
      </c>
      <c r="C44" s="159" t="s">
        <v>207</v>
      </c>
      <c r="D44" s="5" t="s">
        <v>295</v>
      </c>
      <c r="E44" s="161"/>
      <c r="F44" s="465" t="s">
        <v>248</v>
      </c>
      <c r="G44" s="162"/>
      <c r="H44" s="162">
        <v>99.64</v>
      </c>
      <c r="I44" s="162"/>
      <c r="J44" s="163">
        <v>42542</v>
      </c>
      <c r="K44" s="23">
        <v>42</v>
      </c>
      <c r="L44" s="375"/>
      <c r="M44" s="374"/>
      <c r="N44" s="176">
        <f t="shared" si="2"/>
        <v>14761.250000000004</v>
      </c>
      <c r="O44" s="283"/>
      <c r="P44" s="266">
        <v>99.64</v>
      </c>
      <c r="Q44" s="235">
        <f t="shared" si="3"/>
        <v>54400.75999999998</v>
      </c>
      <c r="R44" s="240"/>
      <c r="S44" s="240">
        <f t="shared" si="4"/>
        <v>12270.72</v>
      </c>
      <c r="T44" s="398"/>
      <c r="U44" s="399">
        <f t="shared" si="5"/>
        <v>0</v>
      </c>
      <c r="V44" s="19">
        <f t="shared" si="1"/>
        <v>81432.729999999981</v>
      </c>
      <c r="W44" s="123">
        <f t="shared" si="6"/>
        <v>-99.64</v>
      </c>
      <c r="X44" s="92"/>
      <c r="Y44" s="24"/>
      <c r="Z44" s="23"/>
      <c r="AA44" s="392"/>
      <c r="AB44" s="40"/>
      <c r="AC44" s="40"/>
      <c r="AD44" s="40"/>
      <c r="AE44" s="24">
        <v>-29.89</v>
      </c>
      <c r="AF44" s="24">
        <v>-69.75</v>
      </c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T44" s="61"/>
      <c r="BU44" s="66"/>
      <c r="BV44" s="66"/>
      <c r="BW44" s="66"/>
      <c r="BX44" s="66"/>
      <c r="BY44" s="66"/>
      <c r="BZ44" s="66"/>
      <c r="CA44" s="66"/>
      <c r="CB44" s="76"/>
      <c r="CC44" s="76"/>
      <c r="CD44" s="76"/>
      <c r="CE44" s="76"/>
      <c r="CF44" s="66"/>
      <c r="CG44" s="66"/>
      <c r="CH44" s="66"/>
      <c r="CI44" s="66"/>
    </row>
    <row r="45" spans="1:87" x14ac:dyDescent="0.2">
      <c r="A45" s="23">
        <v>31</v>
      </c>
      <c r="B45" s="394">
        <v>42546</v>
      </c>
      <c r="C45" s="159" t="s">
        <v>167</v>
      </c>
      <c r="D45" s="5" t="s">
        <v>192</v>
      </c>
      <c r="E45" s="161"/>
      <c r="F45" s="465" t="s">
        <v>168</v>
      </c>
      <c r="G45" s="162"/>
      <c r="H45" s="162">
        <v>8.0399999999999991</v>
      </c>
      <c r="I45" s="162"/>
      <c r="J45" s="163">
        <v>42542</v>
      </c>
      <c r="K45" s="23">
        <v>42</v>
      </c>
      <c r="L45" s="373"/>
      <c r="M45" s="374"/>
      <c r="N45" s="176">
        <f t="shared" si="2"/>
        <v>14761.250000000004</v>
      </c>
      <c r="O45" s="245"/>
      <c r="P45" s="266">
        <v>8.0399999999999991</v>
      </c>
      <c r="Q45" s="235">
        <f t="shared" si="3"/>
        <v>54392.719999999979</v>
      </c>
      <c r="R45" s="240"/>
      <c r="S45" s="240">
        <f t="shared" si="4"/>
        <v>12270.72</v>
      </c>
      <c r="T45" s="398"/>
      <c r="U45" s="399">
        <f t="shared" si="5"/>
        <v>0</v>
      </c>
      <c r="V45" s="19">
        <f t="shared" si="1"/>
        <v>81424.689999999988</v>
      </c>
      <c r="W45" s="123">
        <f t="shared" si="6"/>
        <v>-8.0399999999999991</v>
      </c>
      <c r="X45" s="92"/>
      <c r="Y45" s="24"/>
      <c r="Z45" s="23"/>
      <c r="AA45" s="392"/>
      <c r="AB45" s="40"/>
      <c r="AC45" s="40"/>
      <c r="AD45" s="40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>
        <v>-8.0399999999999991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72"/>
      <c r="BO45" s="66"/>
      <c r="BP45" s="66"/>
      <c r="BQ45" s="66"/>
      <c r="BR45" s="66"/>
      <c r="BU45" s="66"/>
      <c r="BV45" s="66"/>
      <c r="BW45" s="66"/>
      <c r="BX45" s="66"/>
      <c r="BY45" s="66"/>
      <c r="BZ45" s="66"/>
      <c r="CA45" s="66"/>
      <c r="CB45" s="76"/>
      <c r="CC45" s="76"/>
      <c r="CD45" s="76"/>
      <c r="CE45" s="76"/>
      <c r="CF45" s="66"/>
      <c r="CG45" s="66"/>
      <c r="CH45" s="66"/>
      <c r="CI45" s="66"/>
    </row>
    <row r="46" spans="1:87" x14ac:dyDescent="0.2">
      <c r="A46" s="23">
        <v>31</v>
      </c>
      <c r="B46" s="394">
        <v>42546</v>
      </c>
      <c r="C46" s="159" t="s">
        <v>207</v>
      </c>
      <c r="D46" s="5" t="s">
        <v>294</v>
      </c>
      <c r="E46" s="161"/>
      <c r="F46" s="465" t="s">
        <v>248</v>
      </c>
      <c r="G46" s="162"/>
      <c r="H46" s="162">
        <v>99.64</v>
      </c>
      <c r="I46" s="162"/>
      <c r="J46" s="163">
        <v>42542</v>
      </c>
      <c r="K46" s="23">
        <v>42</v>
      </c>
      <c r="L46" s="375"/>
      <c r="M46" s="374"/>
      <c r="N46" s="176">
        <f t="shared" si="2"/>
        <v>14761.250000000004</v>
      </c>
      <c r="O46" s="246"/>
      <c r="P46" s="266">
        <v>99.64</v>
      </c>
      <c r="Q46" s="235">
        <f t="shared" si="3"/>
        <v>54293.07999999998</v>
      </c>
      <c r="R46" s="240"/>
      <c r="S46" s="240">
        <f t="shared" si="4"/>
        <v>12270.72</v>
      </c>
      <c r="T46" s="398"/>
      <c r="U46" s="399">
        <f t="shared" si="5"/>
        <v>0</v>
      </c>
      <c r="V46" s="19">
        <f t="shared" si="1"/>
        <v>81325.049999999988</v>
      </c>
      <c r="W46" s="123">
        <f t="shared" si="6"/>
        <v>-99.64</v>
      </c>
      <c r="X46" s="92"/>
      <c r="Y46" s="24"/>
      <c r="Z46" s="23"/>
      <c r="AA46" s="392"/>
      <c r="AB46" s="40"/>
      <c r="AC46" s="40"/>
      <c r="AD46" s="40"/>
      <c r="AE46" s="24">
        <v>-29.89</v>
      </c>
      <c r="AF46" s="24">
        <v>-69.75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U46" s="66"/>
      <c r="BV46" s="66"/>
      <c r="BW46" s="66"/>
      <c r="BX46" s="66"/>
      <c r="BY46" s="66"/>
      <c r="BZ46" s="66"/>
      <c r="CA46" s="66"/>
      <c r="CB46" s="76"/>
      <c r="CC46" s="76"/>
      <c r="CD46" s="76"/>
      <c r="CE46" s="76"/>
      <c r="CF46" s="66"/>
      <c r="CG46" s="66"/>
      <c r="CH46" s="66"/>
      <c r="CI46" s="66"/>
    </row>
    <row r="47" spans="1:87" x14ac:dyDescent="0.2">
      <c r="A47" s="23">
        <v>31</v>
      </c>
      <c r="B47" s="394">
        <v>42546</v>
      </c>
      <c r="C47" s="159" t="s">
        <v>209</v>
      </c>
      <c r="D47" s="5" t="s">
        <v>199</v>
      </c>
      <c r="E47" s="161"/>
      <c r="F47" s="465" t="s">
        <v>210</v>
      </c>
      <c r="G47" s="162">
        <v>2.92</v>
      </c>
      <c r="H47" s="162"/>
      <c r="I47" s="162"/>
      <c r="J47" s="163">
        <v>42542</v>
      </c>
      <c r="K47" s="23">
        <v>42</v>
      </c>
      <c r="L47" s="375"/>
      <c r="M47" s="374"/>
      <c r="N47" s="176">
        <f t="shared" si="2"/>
        <v>14761.250000000004</v>
      </c>
      <c r="O47" s="283">
        <v>2.92</v>
      </c>
      <c r="P47" s="266"/>
      <c r="Q47" s="235">
        <f t="shared" si="3"/>
        <v>54295.999999999978</v>
      </c>
      <c r="R47" s="240"/>
      <c r="S47" s="240">
        <f t="shared" si="4"/>
        <v>12270.72</v>
      </c>
      <c r="T47" s="398"/>
      <c r="U47" s="399">
        <f t="shared" si="5"/>
        <v>0</v>
      </c>
      <c r="V47" s="19">
        <f t="shared" si="1"/>
        <v>81327.969999999987</v>
      </c>
      <c r="W47" s="123">
        <f t="shared" si="6"/>
        <v>2.92</v>
      </c>
      <c r="X47" s="92"/>
      <c r="Y47" s="24"/>
      <c r="Z47" s="23"/>
      <c r="AA47" s="392"/>
      <c r="AB47" s="40"/>
      <c r="AC47" s="40"/>
      <c r="AD47" s="40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>
        <v>2.92</v>
      </c>
      <c r="AY47" s="24"/>
      <c r="AZ47" s="24"/>
      <c r="BA47" s="24"/>
      <c r="BB47" s="24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U47" s="66"/>
      <c r="BV47" s="66"/>
      <c r="BW47" s="66"/>
      <c r="BX47" s="66"/>
      <c r="BY47" s="66"/>
      <c r="BZ47" s="66"/>
      <c r="CA47" s="66"/>
      <c r="CB47" s="76"/>
      <c r="CC47" s="76"/>
      <c r="CD47" s="76"/>
      <c r="CE47" s="76"/>
      <c r="CF47" s="66"/>
      <c r="CG47" s="66"/>
      <c r="CH47" s="66"/>
      <c r="CI47" s="66"/>
    </row>
    <row r="48" spans="1:87" x14ac:dyDescent="0.2">
      <c r="A48" s="23">
        <v>32</v>
      </c>
      <c r="B48" s="394">
        <v>42557</v>
      </c>
      <c r="C48" s="159" t="s">
        <v>215</v>
      </c>
      <c r="D48" s="5" t="s">
        <v>250</v>
      </c>
      <c r="E48" s="161"/>
      <c r="F48" s="465">
        <v>100470</v>
      </c>
      <c r="G48" s="162"/>
      <c r="H48" s="162">
        <v>505.4</v>
      </c>
      <c r="I48" s="162"/>
      <c r="J48" s="163">
        <v>42598</v>
      </c>
      <c r="K48" s="23">
        <v>44</v>
      </c>
      <c r="L48" s="375"/>
      <c r="M48" s="374"/>
      <c r="N48" s="176">
        <f t="shared" si="2"/>
        <v>14761.250000000004</v>
      </c>
      <c r="O48" s="283"/>
      <c r="P48" s="266">
        <v>505.4</v>
      </c>
      <c r="Q48" s="235">
        <f t="shared" si="3"/>
        <v>53790.599999999977</v>
      </c>
      <c r="R48" s="240"/>
      <c r="S48" s="240">
        <f t="shared" si="4"/>
        <v>12270.72</v>
      </c>
      <c r="T48" s="398"/>
      <c r="U48" s="399">
        <f t="shared" si="5"/>
        <v>0</v>
      </c>
      <c r="V48" s="19">
        <f t="shared" si="1"/>
        <v>80822.569999999978</v>
      </c>
      <c r="W48" s="123">
        <f t="shared" si="6"/>
        <v>-505.4</v>
      </c>
      <c r="X48" s="92"/>
      <c r="Y48" s="24"/>
      <c r="Z48" s="23"/>
      <c r="AA48" s="392"/>
      <c r="AB48" s="40"/>
      <c r="AC48" s="40"/>
      <c r="AD48" s="40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-41.85</v>
      </c>
      <c r="AZ48" s="24">
        <v>-72.94</v>
      </c>
      <c r="BA48" s="24">
        <v>-83.15</v>
      </c>
      <c r="BB48" s="24"/>
      <c r="BC48" s="24">
        <v>-88.2</v>
      </c>
      <c r="BD48" s="24"/>
      <c r="BE48" s="24">
        <v>-95.95</v>
      </c>
      <c r="BF48" s="24"/>
      <c r="BG48" s="24"/>
      <c r="BI48" s="61">
        <v>-20.12</v>
      </c>
      <c r="BJ48" s="61"/>
      <c r="BK48"/>
      <c r="BL48"/>
      <c r="BM48"/>
      <c r="BN48" s="61">
        <v>-103.19</v>
      </c>
      <c r="BO48" s="66"/>
      <c r="BU48" s="66"/>
      <c r="BV48" s="66"/>
      <c r="BW48" s="66"/>
      <c r="BX48" s="66"/>
      <c r="BY48" s="66"/>
      <c r="BZ48" s="66"/>
      <c r="CA48" s="66"/>
      <c r="CB48" s="76"/>
      <c r="CC48" s="76"/>
      <c r="CD48" s="76"/>
      <c r="CE48" s="76"/>
      <c r="CF48" s="66"/>
      <c r="CG48" s="66"/>
      <c r="CH48" s="66"/>
      <c r="CI48" s="66"/>
    </row>
    <row r="49" spans="1:87" x14ac:dyDescent="0.2">
      <c r="A49" s="23"/>
      <c r="B49" s="394">
        <v>42557</v>
      </c>
      <c r="C49" s="159" t="s">
        <v>251</v>
      </c>
      <c r="D49" s="5" t="s">
        <v>252</v>
      </c>
      <c r="E49" s="161"/>
      <c r="F49" s="465">
        <v>100471</v>
      </c>
      <c r="G49" s="162"/>
      <c r="H49" s="162">
        <v>2300</v>
      </c>
      <c r="I49" s="162"/>
      <c r="J49" s="163">
        <v>42598</v>
      </c>
      <c r="K49" s="23">
        <v>44</v>
      </c>
      <c r="L49" s="373"/>
      <c r="M49" s="374"/>
      <c r="N49" s="176">
        <f t="shared" si="2"/>
        <v>14761.250000000004</v>
      </c>
      <c r="O49" s="245"/>
      <c r="P49" s="266">
        <v>2300</v>
      </c>
      <c r="Q49" s="235">
        <f t="shared" si="3"/>
        <v>51490.599999999977</v>
      </c>
      <c r="R49" s="240"/>
      <c r="S49" s="240">
        <f t="shared" si="4"/>
        <v>12270.72</v>
      </c>
      <c r="T49" s="398"/>
      <c r="U49" s="399">
        <f t="shared" si="5"/>
        <v>0</v>
      </c>
      <c r="V49" s="19">
        <f t="shared" si="1"/>
        <v>78522.569999999978</v>
      </c>
      <c r="W49" s="123">
        <f t="shared" si="6"/>
        <v>-2300</v>
      </c>
      <c r="X49" s="92"/>
      <c r="Y49" s="24"/>
      <c r="Z49" s="23"/>
      <c r="AA49" s="392"/>
      <c r="AB49" s="40"/>
      <c r="AC49" s="40"/>
      <c r="AD49" s="40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>
        <v>-1200</v>
      </c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I49" s="61"/>
      <c r="BJ49" s="61"/>
      <c r="BK49"/>
      <c r="BL49"/>
      <c r="BM49" s="225"/>
      <c r="BN49" s="61"/>
      <c r="BO49" s="61"/>
      <c r="BU49" s="66"/>
      <c r="BV49" s="66"/>
      <c r="BW49" s="66"/>
      <c r="BX49" s="66"/>
      <c r="BY49" s="66"/>
      <c r="BZ49" s="66"/>
      <c r="CA49" s="66"/>
      <c r="CB49" s="76"/>
      <c r="CC49" s="76"/>
      <c r="CD49" s="76">
        <v>-1100</v>
      </c>
      <c r="CE49" s="76"/>
      <c r="CF49" s="66"/>
      <c r="CG49" s="66"/>
      <c r="CH49" s="66"/>
      <c r="CI49" s="66"/>
    </row>
    <row r="50" spans="1:87" x14ac:dyDescent="0.2">
      <c r="A50" s="23">
        <v>33</v>
      </c>
      <c r="B50" s="286">
        <v>42557</v>
      </c>
      <c r="C50" s="159" t="s">
        <v>253</v>
      </c>
      <c r="D50" s="5" t="s">
        <v>254</v>
      </c>
      <c r="E50" s="161"/>
      <c r="F50" s="465">
        <v>100472</v>
      </c>
      <c r="G50" s="162"/>
      <c r="H50" s="162">
        <v>135</v>
      </c>
      <c r="I50" s="162"/>
      <c r="J50" s="163">
        <v>42598</v>
      </c>
      <c r="K50" s="23">
        <v>44</v>
      </c>
      <c r="L50" s="373"/>
      <c r="M50" s="374"/>
      <c r="N50" s="176">
        <f t="shared" si="2"/>
        <v>14761.250000000004</v>
      </c>
      <c r="O50" s="245"/>
      <c r="P50" s="266">
        <v>135</v>
      </c>
      <c r="Q50" s="235">
        <f t="shared" si="3"/>
        <v>51355.599999999977</v>
      </c>
      <c r="R50" s="240"/>
      <c r="S50" s="240">
        <f t="shared" si="4"/>
        <v>12270.72</v>
      </c>
      <c r="T50" s="398"/>
      <c r="U50" s="399">
        <f t="shared" si="5"/>
        <v>0</v>
      </c>
      <c r="V50" s="19">
        <f t="shared" si="1"/>
        <v>78387.569999999978</v>
      </c>
      <c r="W50" s="123">
        <f t="shared" si="6"/>
        <v>-135</v>
      </c>
      <c r="X50" s="92"/>
      <c r="Y50" s="24"/>
      <c r="Z50" s="23"/>
      <c r="AA50" s="392"/>
      <c r="AB50" s="40"/>
      <c r="AC50" s="40"/>
      <c r="AD50" s="40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>
        <v>-135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J50"/>
      <c r="BK50"/>
      <c r="BL50"/>
      <c r="BM50"/>
      <c r="BN50"/>
      <c r="BU50" s="66"/>
      <c r="BV50" s="66"/>
      <c r="BW50" s="66"/>
      <c r="BX50" s="66"/>
      <c r="BY50" s="66"/>
      <c r="BZ50" s="66"/>
      <c r="CA50" s="66"/>
      <c r="CB50" s="76"/>
      <c r="CC50" s="76"/>
      <c r="CD50" s="76"/>
      <c r="CE50" s="76"/>
    </row>
    <row r="51" spans="1:87" x14ac:dyDescent="0.2">
      <c r="A51" s="23">
        <v>34</v>
      </c>
      <c r="B51" s="286">
        <v>42557</v>
      </c>
      <c r="C51" s="159" t="s">
        <v>217</v>
      </c>
      <c r="D51" s="5" t="s">
        <v>255</v>
      </c>
      <c r="E51" s="161"/>
      <c r="F51" s="465">
        <v>100473</v>
      </c>
      <c r="G51" s="162"/>
      <c r="H51" s="162">
        <v>728.24</v>
      </c>
      <c r="I51" s="162"/>
      <c r="J51" s="163">
        <v>42598</v>
      </c>
      <c r="K51" s="23">
        <v>44</v>
      </c>
      <c r="L51" s="373"/>
      <c r="M51" s="374"/>
      <c r="N51" s="176">
        <f t="shared" si="2"/>
        <v>14761.250000000004</v>
      </c>
      <c r="O51" s="245"/>
      <c r="P51" s="266">
        <v>728.24</v>
      </c>
      <c r="Q51" s="235">
        <f t="shared" si="3"/>
        <v>50627.359999999979</v>
      </c>
      <c r="R51" s="240"/>
      <c r="S51" s="240">
        <f t="shared" si="4"/>
        <v>12270.72</v>
      </c>
      <c r="T51" s="398"/>
      <c r="U51" s="399">
        <f t="shared" si="5"/>
        <v>0</v>
      </c>
      <c r="V51" s="19">
        <f t="shared" si="1"/>
        <v>77659.329999999987</v>
      </c>
      <c r="W51" s="123">
        <f t="shared" si="6"/>
        <v>-728.24</v>
      </c>
      <c r="X51" s="92"/>
      <c r="Y51" s="24"/>
      <c r="Z51" s="23"/>
      <c r="AA51" s="392"/>
      <c r="AB51" s="40"/>
      <c r="AC51" s="40"/>
      <c r="AD51" s="40"/>
      <c r="AE51" s="24">
        <v>-728.24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I51" s="61"/>
      <c r="BJ51"/>
      <c r="BK51"/>
      <c r="BL51"/>
      <c r="BM51"/>
      <c r="BN51" s="61"/>
      <c r="BO51" s="61"/>
      <c r="BU51" s="66"/>
      <c r="BV51" s="66"/>
      <c r="BW51" s="66"/>
      <c r="BX51" s="66"/>
      <c r="BY51" s="66"/>
      <c r="BZ51" s="66"/>
      <c r="CA51" s="66"/>
      <c r="CB51" s="76"/>
      <c r="CC51" s="76"/>
      <c r="CD51" s="76"/>
      <c r="CE51" s="76"/>
    </row>
    <row r="52" spans="1:87" x14ac:dyDescent="0.2">
      <c r="A52" s="23">
        <v>35</v>
      </c>
      <c r="B52" s="286">
        <v>42557</v>
      </c>
      <c r="C52" s="159" t="s">
        <v>217</v>
      </c>
      <c r="D52" s="5" t="s">
        <v>256</v>
      </c>
      <c r="E52" s="161"/>
      <c r="F52" s="464">
        <v>100474</v>
      </c>
      <c r="G52" s="162"/>
      <c r="H52" s="162">
        <v>83.01</v>
      </c>
      <c r="I52" s="162"/>
      <c r="J52" s="163">
        <v>42598</v>
      </c>
      <c r="K52" s="23">
        <v>44</v>
      </c>
      <c r="L52" s="373"/>
      <c r="M52" s="374"/>
      <c r="N52" s="176">
        <f t="shared" si="2"/>
        <v>14761.250000000004</v>
      </c>
      <c r="O52" s="245"/>
      <c r="P52" s="266">
        <v>83.01</v>
      </c>
      <c r="Q52" s="235">
        <f t="shared" si="3"/>
        <v>50544.349999999977</v>
      </c>
      <c r="R52" s="240"/>
      <c r="S52" s="240">
        <f t="shared" si="4"/>
        <v>12270.72</v>
      </c>
      <c r="T52" s="398"/>
      <c r="U52" s="399">
        <f t="shared" si="5"/>
        <v>0</v>
      </c>
      <c r="V52" s="19">
        <f t="shared" si="1"/>
        <v>77576.319999999978</v>
      </c>
      <c r="W52" s="123">
        <f t="shared" si="6"/>
        <v>-83.009999999999991</v>
      </c>
      <c r="X52" s="92"/>
      <c r="Y52" s="24"/>
      <c r="Z52" s="23"/>
      <c r="AA52" s="392"/>
      <c r="AB52" s="40"/>
      <c r="AC52" s="40"/>
      <c r="AD52" s="40"/>
      <c r="AE52" s="24"/>
      <c r="AF52" s="24"/>
      <c r="AG52" s="24"/>
      <c r="AH52" s="24"/>
      <c r="AI52" s="24"/>
      <c r="AJ52" s="24"/>
      <c r="AK52" s="24"/>
      <c r="AL52" s="24"/>
      <c r="AM52" s="24"/>
      <c r="AN52" s="24">
        <v>-2.56</v>
      </c>
      <c r="AO52" s="24">
        <v>-23.65</v>
      </c>
      <c r="AP52" s="24">
        <v>-56.8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I52" s="66"/>
      <c r="BJ52" s="61"/>
      <c r="BK52"/>
      <c r="BL52"/>
      <c r="BM52"/>
      <c r="BN52" s="66"/>
      <c r="BO52" s="61"/>
      <c r="BU52" s="66"/>
      <c r="BV52" s="66"/>
      <c r="BW52" s="66"/>
      <c r="BX52" s="66"/>
      <c r="BY52" s="66"/>
      <c r="BZ52" s="66"/>
      <c r="CA52" s="66"/>
      <c r="CB52" s="76"/>
      <c r="CC52" s="76"/>
      <c r="CD52" s="76"/>
      <c r="CE52" s="76"/>
    </row>
    <row r="53" spans="1:87" x14ac:dyDescent="0.2">
      <c r="A53" s="23">
        <v>36</v>
      </c>
      <c r="B53" s="286">
        <v>42557</v>
      </c>
      <c r="C53" s="159" t="s">
        <v>257</v>
      </c>
      <c r="D53" s="5" t="s">
        <v>258</v>
      </c>
      <c r="E53" s="161"/>
      <c r="F53" s="464">
        <v>100475</v>
      </c>
      <c r="G53" s="162"/>
      <c r="H53" s="162">
        <v>847.28</v>
      </c>
      <c r="I53" s="162"/>
      <c r="J53" s="163">
        <v>42598</v>
      </c>
      <c r="K53" s="23">
        <v>44</v>
      </c>
      <c r="L53" s="373"/>
      <c r="M53" s="374"/>
      <c r="N53" s="176">
        <f t="shared" si="2"/>
        <v>14761.250000000004</v>
      </c>
      <c r="O53" s="245"/>
      <c r="P53" s="266">
        <v>847.28</v>
      </c>
      <c r="Q53" s="235">
        <f t="shared" si="3"/>
        <v>49697.069999999978</v>
      </c>
      <c r="R53" s="240"/>
      <c r="S53" s="240">
        <f t="shared" si="4"/>
        <v>12270.72</v>
      </c>
      <c r="T53" s="398"/>
      <c r="U53" s="399">
        <f t="shared" si="5"/>
        <v>0</v>
      </c>
      <c r="V53" s="19">
        <f t="shared" si="1"/>
        <v>76729.039999999979</v>
      </c>
      <c r="W53" s="123">
        <f t="shared" si="6"/>
        <v>-847.28</v>
      </c>
      <c r="X53" s="92"/>
      <c r="Y53" s="24"/>
      <c r="Z53" s="23"/>
      <c r="AA53" s="392"/>
      <c r="AB53" s="40"/>
      <c r="AC53" s="40"/>
      <c r="AD53" s="40"/>
      <c r="AE53" s="24">
        <v>-847.28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I53" s="24"/>
      <c r="BJ53"/>
      <c r="BK53"/>
      <c r="BL53"/>
      <c r="BM53"/>
      <c r="BN53"/>
      <c r="BO53" s="61"/>
      <c r="BU53" s="66"/>
      <c r="BV53" s="66"/>
      <c r="BW53" s="66"/>
      <c r="BX53" s="66"/>
      <c r="BY53" s="66"/>
      <c r="BZ53" s="66"/>
      <c r="CA53" s="66"/>
      <c r="CB53" s="76"/>
      <c r="CC53" s="76"/>
      <c r="CD53" s="76"/>
      <c r="CE53" s="162"/>
    </row>
    <row r="54" spans="1:87" ht="1.5" hidden="1" customHeight="1" x14ac:dyDescent="0.2">
      <c r="A54" s="23"/>
      <c r="B54" s="286"/>
      <c r="C54" s="159"/>
      <c r="D54" s="5"/>
      <c r="E54" s="161"/>
      <c r="F54" s="464"/>
      <c r="G54" s="162"/>
      <c r="H54" s="162"/>
      <c r="I54" s="162"/>
      <c r="J54" s="163"/>
      <c r="K54" s="23"/>
      <c r="L54" s="373"/>
      <c r="M54" s="374"/>
      <c r="N54" s="176">
        <f t="shared" si="2"/>
        <v>14761.250000000004</v>
      </c>
      <c r="O54" s="245"/>
      <c r="P54" s="266"/>
      <c r="Q54" s="235">
        <f t="shared" si="3"/>
        <v>49697.069999999978</v>
      </c>
      <c r="R54" s="240"/>
      <c r="S54" s="240">
        <f t="shared" si="4"/>
        <v>12270.72</v>
      </c>
      <c r="T54" s="398"/>
      <c r="U54" s="399">
        <f t="shared" si="5"/>
        <v>0</v>
      </c>
      <c r="V54" s="19">
        <f t="shared" si="1"/>
        <v>76729.039999999979</v>
      </c>
      <c r="W54" s="123">
        <f t="shared" si="6"/>
        <v>0</v>
      </c>
      <c r="X54" s="92"/>
      <c r="Y54" s="24"/>
      <c r="Z54" s="23"/>
      <c r="AA54" s="392"/>
      <c r="AB54" s="40"/>
      <c r="AC54" s="40"/>
      <c r="AD54" s="40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J54"/>
      <c r="BK54"/>
      <c r="BL54"/>
      <c r="BM54"/>
      <c r="BN54"/>
      <c r="BU54" s="66"/>
      <c r="BV54" s="66"/>
      <c r="BW54" s="66"/>
      <c r="BX54" s="66"/>
      <c r="BY54" s="66"/>
      <c r="BZ54" s="66"/>
      <c r="CA54" s="66"/>
      <c r="CB54" s="76"/>
      <c r="CC54" s="76"/>
      <c r="CD54" s="76"/>
      <c r="CE54" s="162"/>
      <c r="CF54" s="61"/>
    </row>
    <row r="55" spans="1:87" x14ac:dyDescent="0.2">
      <c r="A55" s="23">
        <v>37</v>
      </c>
      <c r="B55" s="286">
        <v>42561</v>
      </c>
      <c r="C55" s="159" t="s">
        <v>207</v>
      </c>
      <c r="D55" s="5" t="s">
        <v>293</v>
      </c>
      <c r="E55" s="161"/>
      <c r="F55" s="464" t="s">
        <v>168</v>
      </c>
      <c r="G55" s="162"/>
      <c r="H55" s="162">
        <v>99.64</v>
      </c>
      <c r="I55" s="162"/>
      <c r="J55" s="163">
        <v>42552</v>
      </c>
      <c r="K55" s="23">
        <v>43</v>
      </c>
      <c r="L55" s="373"/>
      <c r="M55" s="374"/>
      <c r="N55" s="176">
        <f t="shared" si="2"/>
        <v>14761.250000000004</v>
      </c>
      <c r="O55" s="245"/>
      <c r="P55" s="266">
        <v>99.64</v>
      </c>
      <c r="Q55" s="235">
        <f t="shared" si="3"/>
        <v>49597.429999999978</v>
      </c>
      <c r="R55" s="240"/>
      <c r="S55" s="240">
        <f t="shared" si="4"/>
        <v>12270.72</v>
      </c>
      <c r="T55" s="398"/>
      <c r="U55" s="399">
        <f t="shared" si="5"/>
        <v>0</v>
      </c>
      <c r="V55" s="19">
        <f t="shared" si="1"/>
        <v>76629.39999999998</v>
      </c>
      <c r="W55" s="123">
        <f t="shared" si="6"/>
        <v>-99.64</v>
      </c>
      <c r="X55" s="92"/>
      <c r="Y55" s="24"/>
      <c r="Z55" s="23"/>
      <c r="AA55" s="392"/>
      <c r="AB55" s="40"/>
      <c r="AC55" s="40"/>
      <c r="AD55" s="40"/>
      <c r="AE55" s="24">
        <v>-29.89</v>
      </c>
      <c r="AF55" s="24">
        <v>-69.75</v>
      </c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66"/>
      <c r="BJ55" s="61"/>
      <c r="BK55"/>
      <c r="BL55"/>
      <c r="BM55"/>
      <c r="BN55" s="66"/>
      <c r="BO55" s="284"/>
      <c r="BP55" s="284"/>
      <c r="BU55" s="66"/>
      <c r="BV55" s="66"/>
      <c r="BW55" s="66"/>
      <c r="BX55" s="66"/>
      <c r="BY55" s="66"/>
      <c r="BZ55" s="66"/>
      <c r="CA55" s="66"/>
      <c r="CB55" s="76"/>
      <c r="CC55" s="76"/>
      <c r="CD55" s="76"/>
      <c r="CE55" s="162"/>
    </row>
    <row r="56" spans="1:87" x14ac:dyDescent="0.2">
      <c r="A56" s="23">
        <v>38</v>
      </c>
      <c r="B56" s="286">
        <v>42561</v>
      </c>
      <c r="C56" s="159" t="s">
        <v>167</v>
      </c>
      <c r="D56" s="5" t="s">
        <v>192</v>
      </c>
      <c r="E56" s="161"/>
      <c r="F56" s="464" t="s">
        <v>168</v>
      </c>
      <c r="G56" s="162"/>
      <c r="H56" s="162">
        <v>3.6</v>
      </c>
      <c r="I56" s="162"/>
      <c r="J56" s="163">
        <v>42598</v>
      </c>
      <c r="K56" s="23">
        <v>44</v>
      </c>
      <c r="L56" s="373"/>
      <c r="M56" s="374"/>
      <c r="N56" s="176">
        <f t="shared" si="2"/>
        <v>14761.250000000004</v>
      </c>
      <c r="O56" s="245"/>
      <c r="P56" s="266">
        <v>3.6</v>
      </c>
      <c r="Q56" s="235">
        <f t="shared" si="3"/>
        <v>49593.82999999998</v>
      </c>
      <c r="R56" s="240"/>
      <c r="S56" s="240">
        <f t="shared" si="4"/>
        <v>12270.72</v>
      </c>
      <c r="T56" s="398"/>
      <c r="U56" s="399">
        <f t="shared" si="5"/>
        <v>0</v>
      </c>
      <c r="V56" s="19">
        <f t="shared" si="1"/>
        <v>76625.799999999988</v>
      </c>
      <c r="W56" s="123">
        <f t="shared" si="6"/>
        <v>-3.6</v>
      </c>
      <c r="X56" s="92"/>
      <c r="Y56" s="24"/>
      <c r="Z56" s="23" t="s">
        <v>259</v>
      </c>
      <c r="AA56" s="391">
        <v>-0.6</v>
      </c>
      <c r="AB56" s="169" t="s">
        <v>169</v>
      </c>
      <c r="AC56" s="63" t="s">
        <v>167</v>
      </c>
      <c r="AD56" s="63" t="s">
        <v>194</v>
      </c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>
        <v>-3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J56"/>
      <c r="BK56"/>
      <c r="BL56"/>
      <c r="BM56"/>
      <c r="BN56"/>
      <c r="BR56" s="24"/>
      <c r="BS56" s="24"/>
      <c r="BT56" s="24"/>
      <c r="BU56" s="66"/>
      <c r="BV56" s="66"/>
      <c r="BW56" s="66"/>
      <c r="BX56" s="66"/>
      <c r="BY56" s="66"/>
      <c r="BZ56" s="66"/>
      <c r="CA56" s="66"/>
      <c r="CB56" s="76"/>
      <c r="CC56" s="76"/>
      <c r="CD56" s="76"/>
      <c r="CE56" s="162"/>
    </row>
    <row r="57" spans="1:87" x14ac:dyDescent="0.2">
      <c r="A57" s="23">
        <v>39</v>
      </c>
      <c r="B57" s="286">
        <v>42565</v>
      </c>
      <c r="C57" s="159" t="s">
        <v>167</v>
      </c>
      <c r="D57" s="5" t="s">
        <v>192</v>
      </c>
      <c r="E57" s="161"/>
      <c r="F57" s="464" t="s">
        <v>168</v>
      </c>
      <c r="G57" s="162"/>
      <c r="H57" s="162">
        <v>8.0399999999999991</v>
      </c>
      <c r="I57" s="162"/>
      <c r="J57" s="163">
        <v>42598</v>
      </c>
      <c r="K57" s="23">
        <v>44</v>
      </c>
      <c r="L57" s="373"/>
      <c r="M57" s="374"/>
      <c r="N57" s="176">
        <f t="shared" si="2"/>
        <v>14761.250000000004</v>
      </c>
      <c r="O57" s="245"/>
      <c r="P57" s="266">
        <v>8.0399999999999991</v>
      </c>
      <c r="Q57" s="235">
        <f t="shared" si="3"/>
        <v>49585.789999999979</v>
      </c>
      <c r="R57" s="240"/>
      <c r="S57" s="240">
        <f t="shared" si="4"/>
        <v>12270.72</v>
      </c>
      <c r="T57" s="398"/>
      <c r="U57" s="399">
        <f t="shared" si="5"/>
        <v>0</v>
      </c>
      <c r="V57" s="19">
        <f t="shared" si="1"/>
        <v>76617.75999999998</v>
      </c>
      <c r="W57" s="123">
        <f t="shared" si="6"/>
        <v>-8.0400000000000009</v>
      </c>
      <c r="X57" s="92"/>
      <c r="Y57" s="24"/>
      <c r="Z57" s="23" t="s">
        <v>260</v>
      </c>
      <c r="AA57" s="392">
        <v>-1.34</v>
      </c>
      <c r="AB57" s="169" t="s">
        <v>169</v>
      </c>
      <c r="AC57" s="63" t="s">
        <v>167</v>
      </c>
      <c r="AD57" s="63" t="s">
        <v>194</v>
      </c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>
        <v>-6.7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J57"/>
      <c r="BK57"/>
      <c r="BL57"/>
      <c r="BM57"/>
      <c r="BN57"/>
      <c r="BR57" s="24"/>
      <c r="BS57" s="24"/>
      <c r="BT57" s="24"/>
      <c r="BU57" s="24"/>
      <c r="BV57" s="66"/>
      <c r="BW57" s="66"/>
      <c r="BX57" s="66"/>
      <c r="BY57" s="66"/>
      <c r="BZ57" s="66"/>
      <c r="CA57" s="66"/>
      <c r="CB57" s="72"/>
      <c r="CC57" s="72"/>
      <c r="CD57" s="72"/>
      <c r="CE57" s="28"/>
    </row>
    <row r="58" spans="1:87" x14ac:dyDescent="0.2">
      <c r="A58" s="23">
        <v>40</v>
      </c>
      <c r="B58" s="286">
        <v>42590</v>
      </c>
      <c r="C58" s="159" t="s">
        <v>215</v>
      </c>
      <c r="D58" s="5" t="s">
        <v>261</v>
      </c>
      <c r="E58" s="161"/>
      <c r="F58" s="464">
        <v>100006</v>
      </c>
      <c r="G58" s="162"/>
      <c r="H58" s="162">
        <v>516.4</v>
      </c>
      <c r="I58" s="162"/>
      <c r="J58" s="163">
        <v>42626</v>
      </c>
      <c r="K58" s="23"/>
      <c r="L58" s="373"/>
      <c r="M58" s="374">
        <v>516.4</v>
      </c>
      <c r="N58" s="176">
        <f t="shared" si="2"/>
        <v>14244.850000000004</v>
      </c>
      <c r="O58" s="245"/>
      <c r="P58" s="266"/>
      <c r="Q58" s="235">
        <f t="shared" si="3"/>
        <v>49585.789999999979</v>
      </c>
      <c r="R58" s="240"/>
      <c r="S58" s="240">
        <f t="shared" si="4"/>
        <v>12270.72</v>
      </c>
      <c r="T58" s="398"/>
      <c r="U58" s="399">
        <f t="shared" si="5"/>
        <v>0</v>
      </c>
      <c r="V58" s="19">
        <f t="shared" si="1"/>
        <v>76101.359999999986</v>
      </c>
      <c r="W58" s="123">
        <f t="shared" si="6"/>
        <v>-516.4</v>
      </c>
      <c r="X58" s="92"/>
      <c r="Y58" s="24"/>
      <c r="Z58" s="23"/>
      <c r="AA58" s="392"/>
      <c r="AB58" s="40"/>
      <c r="AC58" s="40"/>
      <c r="AD58" s="40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>
        <v>-41.85</v>
      </c>
      <c r="AZ58" s="24">
        <v>-83.94</v>
      </c>
      <c r="BA58" s="24">
        <v>-83.15</v>
      </c>
      <c r="BB58" s="24"/>
      <c r="BC58" s="24">
        <v>-88.2</v>
      </c>
      <c r="BD58" s="24"/>
      <c r="BE58" s="24">
        <v>-95.95</v>
      </c>
      <c r="BF58" s="24"/>
      <c r="BG58" s="24"/>
      <c r="BI58" s="61">
        <v>-20.12</v>
      </c>
      <c r="BJ58"/>
      <c r="BK58"/>
      <c r="BL58"/>
      <c r="BM58"/>
      <c r="BN58" s="61">
        <v>-103.19</v>
      </c>
      <c r="BR58" s="24"/>
      <c r="BS58" s="24"/>
      <c r="BT58" s="24"/>
      <c r="BU58" s="24"/>
      <c r="BV58" s="66"/>
      <c r="BW58" s="66"/>
      <c r="BX58" s="66"/>
      <c r="BY58" s="66"/>
      <c r="BZ58" s="66"/>
      <c r="CA58" s="66"/>
      <c r="CB58" s="72"/>
      <c r="CC58" s="72"/>
      <c r="CD58" s="72"/>
      <c r="CE58" s="28"/>
    </row>
    <row r="59" spans="1:87" x14ac:dyDescent="0.2">
      <c r="A59" s="23">
        <v>41</v>
      </c>
      <c r="B59" s="286">
        <v>42590</v>
      </c>
      <c r="C59" s="159" t="s">
        <v>217</v>
      </c>
      <c r="D59" s="5" t="s">
        <v>262</v>
      </c>
      <c r="E59" s="164"/>
      <c r="F59" s="463">
        <v>100007</v>
      </c>
      <c r="G59" s="162"/>
      <c r="H59" s="162">
        <v>728.44</v>
      </c>
      <c r="I59" s="162"/>
      <c r="J59" s="163">
        <v>42594</v>
      </c>
      <c r="K59" s="23"/>
      <c r="L59" s="375"/>
      <c r="M59" s="374">
        <v>728.44</v>
      </c>
      <c r="N59" s="176">
        <f t="shared" si="2"/>
        <v>13516.410000000003</v>
      </c>
      <c r="O59" s="283"/>
      <c r="P59" s="266"/>
      <c r="Q59" s="235">
        <f t="shared" si="3"/>
        <v>49585.789999999979</v>
      </c>
      <c r="R59" s="240"/>
      <c r="S59" s="240">
        <f t="shared" si="4"/>
        <v>12270.72</v>
      </c>
      <c r="T59" s="398"/>
      <c r="U59" s="399">
        <f t="shared" si="5"/>
        <v>0</v>
      </c>
      <c r="V59" s="19">
        <f t="shared" si="1"/>
        <v>75372.919999999984</v>
      </c>
      <c r="W59" s="123">
        <f t="shared" si="6"/>
        <v>-728.44</v>
      </c>
      <c r="X59" s="92"/>
      <c r="Y59" s="24"/>
      <c r="Z59" s="23"/>
      <c r="AA59" s="392"/>
      <c r="AB59" s="40"/>
      <c r="AC59" s="40"/>
      <c r="AD59" s="40"/>
      <c r="AE59" s="24">
        <v>-728.44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72"/>
      <c r="BO59" s="66"/>
      <c r="BR59" s="24"/>
      <c r="BS59" s="24"/>
      <c r="BT59" s="24"/>
      <c r="BU59" s="24"/>
      <c r="BV59" s="66"/>
      <c r="BW59" s="66"/>
      <c r="BX59" s="66"/>
      <c r="BY59" s="66"/>
      <c r="BZ59" s="66"/>
      <c r="CA59" s="66"/>
      <c r="CB59" s="72"/>
      <c r="CC59" s="72"/>
      <c r="CD59" s="72"/>
      <c r="CE59" s="28"/>
    </row>
    <row r="60" spans="1:87" x14ac:dyDescent="0.2">
      <c r="A60" s="23">
        <v>42</v>
      </c>
      <c r="B60" s="286">
        <v>42590</v>
      </c>
      <c r="C60" s="159" t="s">
        <v>217</v>
      </c>
      <c r="D60" s="5" t="s">
        <v>263</v>
      </c>
      <c r="E60" s="161"/>
      <c r="F60" s="463">
        <v>100008</v>
      </c>
      <c r="G60" s="162"/>
      <c r="H60" s="162">
        <v>140.63999999999999</v>
      </c>
      <c r="I60" s="162"/>
      <c r="J60" s="163">
        <v>42594</v>
      </c>
      <c r="K60" s="23"/>
      <c r="L60" s="375"/>
      <c r="M60" s="374">
        <v>140.63999999999999</v>
      </c>
      <c r="N60" s="176">
        <f t="shared" si="2"/>
        <v>13375.770000000004</v>
      </c>
      <c r="O60" s="283"/>
      <c r="P60" s="266"/>
      <c r="Q60" s="235">
        <f t="shared" si="3"/>
        <v>49585.789999999979</v>
      </c>
      <c r="R60" s="240"/>
      <c r="S60" s="240">
        <f t="shared" si="4"/>
        <v>12270.72</v>
      </c>
      <c r="T60" s="398"/>
      <c r="U60" s="399">
        <f t="shared" si="5"/>
        <v>0</v>
      </c>
      <c r="V60" s="19">
        <f t="shared" si="1"/>
        <v>75232.279999999984</v>
      </c>
      <c r="W60" s="123">
        <f t="shared" si="6"/>
        <v>-140.63999999999999</v>
      </c>
      <c r="X60" s="92"/>
      <c r="Y60" s="24"/>
      <c r="Z60" s="23"/>
      <c r="AA60" s="392"/>
      <c r="AB60" s="40"/>
      <c r="AC60" s="40"/>
      <c r="AD60" s="40"/>
      <c r="AE60" s="24"/>
      <c r="AF60" s="24"/>
      <c r="AG60" s="24"/>
      <c r="AH60" s="24"/>
      <c r="AI60" s="24"/>
      <c r="AJ60" s="24"/>
      <c r="AK60" s="24"/>
      <c r="AL60" s="24"/>
      <c r="AM60" s="24"/>
      <c r="AN60" s="24">
        <v>-23.72</v>
      </c>
      <c r="AO60" s="24">
        <v>-43.67</v>
      </c>
      <c r="AP60" s="24">
        <v>-73.25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I60" s="61"/>
      <c r="BJ60"/>
      <c r="BK60"/>
      <c r="BL60"/>
      <c r="BM60"/>
      <c r="BN60" s="61"/>
      <c r="BR60" s="24"/>
      <c r="BS60" s="24"/>
      <c r="BT60" s="24"/>
      <c r="BU60" s="24"/>
      <c r="BV60" s="66"/>
      <c r="BW60" s="66"/>
      <c r="BX60" s="66"/>
      <c r="BY60" s="66"/>
      <c r="BZ60" s="66"/>
      <c r="CA60" s="66"/>
      <c r="CB60" s="72"/>
      <c r="CC60" s="72"/>
      <c r="CD60" s="72"/>
      <c r="CE60" s="72"/>
      <c r="CF60" s="66"/>
    </row>
    <row r="61" spans="1:87" x14ac:dyDescent="0.2">
      <c r="A61" s="23">
        <v>43</v>
      </c>
      <c r="B61" s="286">
        <v>42590</v>
      </c>
      <c r="C61" s="159" t="s">
        <v>167</v>
      </c>
      <c r="D61" s="5" t="s">
        <v>192</v>
      </c>
      <c r="E61" s="161"/>
      <c r="F61" s="463" t="s">
        <v>168</v>
      </c>
      <c r="G61" s="162"/>
      <c r="H61" s="162">
        <v>3.6</v>
      </c>
      <c r="I61" s="162"/>
      <c r="J61" s="163">
        <v>42594</v>
      </c>
      <c r="K61" s="23">
        <v>44</v>
      </c>
      <c r="L61" s="375"/>
      <c r="M61" s="376"/>
      <c r="N61" s="176">
        <f t="shared" si="2"/>
        <v>13375.770000000004</v>
      </c>
      <c r="O61" s="283"/>
      <c r="P61" s="266">
        <v>3.6</v>
      </c>
      <c r="Q61" s="235">
        <f t="shared" si="3"/>
        <v>49582.189999999981</v>
      </c>
      <c r="R61" s="240"/>
      <c r="S61" s="240">
        <f t="shared" si="4"/>
        <v>12270.72</v>
      </c>
      <c r="T61" s="398"/>
      <c r="U61" s="399">
        <f t="shared" si="5"/>
        <v>0</v>
      </c>
      <c r="V61" s="19">
        <f t="shared" si="1"/>
        <v>75228.679999999978</v>
      </c>
      <c r="W61" s="123">
        <f t="shared" si="6"/>
        <v>-3.6</v>
      </c>
      <c r="X61" s="92"/>
      <c r="Y61" s="24"/>
      <c r="Z61" s="23" t="s">
        <v>264</v>
      </c>
      <c r="AA61" s="392">
        <v>-0.6</v>
      </c>
      <c r="AB61" s="169" t="s">
        <v>169</v>
      </c>
      <c r="AC61" s="63" t="s">
        <v>167</v>
      </c>
      <c r="AD61" s="63" t="s">
        <v>194</v>
      </c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>
        <v>-3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I61" s="66"/>
      <c r="BJ61" s="61"/>
      <c r="BK61"/>
      <c r="BL61"/>
      <c r="BM61"/>
      <c r="BN61" s="66"/>
      <c r="BR61" s="24"/>
      <c r="BS61" s="24"/>
      <c r="BT61" s="24"/>
      <c r="BU61" s="24"/>
      <c r="BV61" s="66"/>
      <c r="BW61" s="66"/>
      <c r="BX61" s="66"/>
      <c r="BY61" s="66"/>
      <c r="BZ61" s="66"/>
      <c r="CA61" s="66"/>
      <c r="CB61" s="72"/>
      <c r="CC61" s="72"/>
      <c r="CD61" s="72"/>
      <c r="CE61" s="72"/>
      <c r="CF61" s="66"/>
    </row>
    <row r="62" spans="1:87" x14ac:dyDescent="0.2">
      <c r="A62" s="23">
        <v>44</v>
      </c>
      <c r="B62" s="286">
        <v>42600</v>
      </c>
      <c r="C62" s="159" t="s">
        <v>167</v>
      </c>
      <c r="D62" s="5" t="s">
        <v>192</v>
      </c>
      <c r="E62" s="27"/>
      <c r="F62" s="463" t="s">
        <v>168</v>
      </c>
      <c r="G62" s="27"/>
      <c r="H62" s="27">
        <v>8.0399999999999991</v>
      </c>
      <c r="I62" s="28"/>
      <c r="J62" s="163">
        <v>42594</v>
      </c>
      <c r="K62" s="23">
        <v>44</v>
      </c>
      <c r="L62" s="373"/>
      <c r="M62" s="374"/>
      <c r="N62" s="176">
        <f t="shared" si="2"/>
        <v>13375.770000000004</v>
      </c>
      <c r="O62" s="245"/>
      <c r="P62" s="266">
        <v>8.0399999999999991</v>
      </c>
      <c r="Q62" s="235">
        <f t="shared" si="3"/>
        <v>49574.14999999998</v>
      </c>
      <c r="R62" s="240"/>
      <c r="S62" s="240">
        <f t="shared" si="4"/>
        <v>12270.72</v>
      </c>
      <c r="T62" s="398"/>
      <c r="U62" s="399">
        <f t="shared" si="5"/>
        <v>0</v>
      </c>
      <c r="V62" s="19">
        <f t="shared" si="1"/>
        <v>75220.639999999985</v>
      </c>
      <c r="W62" s="123">
        <f t="shared" si="6"/>
        <v>-8.0400000000000009</v>
      </c>
      <c r="X62" s="92"/>
      <c r="Y62" s="24"/>
      <c r="Z62" s="23" t="s">
        <v>265</v>
      </c>
      <c r="AA62" s="392">
        <v>-1.34</v>
      </c>
      <c r="AB62" s="169" t="s">
        <v>169</v>
      </c>
      <c r="AC62" s="63" t="s">
        <v>167</v>
      </c>
      <c r="AD62" s="63" t="s">
        <v>194</v>
      </c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-6.7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61"/>
      <c r="BI62" s="61"/>
      <c r="BJ62" s="24"/>
      <c r="BK62"/>
      <c r="BL62"/>
      <c r="BM62"/>
      <c r="BN62" s="61"/>
      <c r="BO62" s="61"/>
      <c r="BR62" s="24"/>
      <c r="BS62" s="24"/>
      <c r="BT62" s="24"/>
      <c r="BU62" s="24"/>
      <c r="BV62" s="66"/>
      <c r="BW62" s="66"/>
      <c r="BX62" s="66"/>
      <c r="BY62" s="66"/>
      <c r="BZ62" s="66"/>
      <c r="CA62" s="66"/>
      <c r="CB62" s="72"/>
      <c r="CC62" s="72"/>
      <c r="CD62" s="72"/>
      <c r="CE62" s="72"/>
      <c r="CF62" s="66"/>
    </row>
    <row r="63" spans="1:87" x14ac:dyDescent="0.2">
      <c r="A63" s="23">
        <v>45</v>
      </c>
      <c r="B63" s="286">
        <v>42603</v>
      </c>
      <c r="C63" s="159" t="s">
        <v>209</v>
      </c>
      <c r="D63" s="5" t="s">
        <v>199</v>
      </c>
      <c r="E63" s="165"/>
      <c r="F63" s="463" t="s">
        <v>196</v>
      </c>
      <c r="G63" s="72">
        <v>3.07</v>
      </c>
      <c r="H63" s="72"/>
      <c r="I63" s="72"/>
      <c r="J63" s="163">
        <v>42598</v>
      </c>
      <c r="K63" s="23">
        <v>44</v>
      </c>
      <c r="L63" s="373"/>
      <c r="M63" s="374"/>
      <c r="N63" s="176">
        <f t="shared" si="2"/>
        <v>13375.770000000004</v>
      </c>
      <c r="O63" s="245">
        <v>3.07</v>
      </c>
      <c r="P63" s="266"/>
      <c r="Q63" s="235">
        <f t="shared" si="3"/>
        <v>49577.219999999979</v>
      </c>
      <c r="R63" s="240"/>
      <c r="S63" s="240">
        <f t="shared" si="4"/>
        <v>12270.72</v>
      </c>
      <c r="T63" s="398"/>
      <c r="U63" s="399">
        <f t="shared" si="5"/>
        <v>0</v>
      </c>
      <c r="V63" s="19">
        <f t="shared" si="1"/>
        <v>75223.709999999977</v>
      </c>
      <c r="W63" s="123">
        <f t="shared" si="6"/>
        <v>3.07</v>
      </c>
      <c r="X63" s="92"/>
      <c r="Y63" s="24"/>
      <c r="Z63" s="23"/>
      <c r="AA63" s="392"/>
      <c r="AB63" s="40"/>
      <c r="AC63" s="40"/>
      <c r="AD63" s="40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>
        <v>3.07</v>
      </c>
      <c r="AY63" s="24"/>
      <c r="AZ63" s="24"/>
      <c r="BA63" s="24"/>
      <c r="BB63" s="24"/>
      <c r="BC63" s="24"/>
      <c r="BD63" s="24"/>
      <c r="BE63" s="24"/>
      <c r="BF63" s="24"/>
      <c r="BG63" s="24"/>
      <c r="BI63" s="61"/>
      <c r="BJ63"/>
      <c r="BK63"/>
      <c r="BL63"/>
      <c r="BM63"/>
      <c r="BN63" s="61"/>
      <c r="BR63" s="24"/>
      <c r="BS63" s="24"/>
      <c r="BT63" s="24"/>
      <c r="BU63" s="24"/>
      <c r="BV63" s="66"/>
      <c r="BW63" s="66"/>
      <c r="BX63" s="66"/>
      <c r="BY63" s="66"/>
      <c r="BZ63" s="66"/>
      <c r="CA63" s="66"/>
      <c r="CB63" s="72"/>
      <c r="CC63" s="72"/>
      <c r="CD63" s="72"/>
      <c r="CE63" s="72"/>
      <c r="CF63" s="66"/>
    </row>
    <row r="64" spans="1:87" ht="13.5" thickBot="1" x14ac:dyDescent="0.25">
      <c r="A64" s="23">
        <v>45</v>
      </c>
      <c r="B64" s="286">
        <v>42603</v>
      </c>
      <c r="C64" s="159" t="s">
        <v>209</v>
      </c>
      <c r="D64" s="5" t="s">
        <v>199</v>
      </c>
      <c r="E64" s="27"/>
      <c r="F64" s="463" t="s">
        <v>196</v>
      </c>
      <c r="G64" s="72">
        <v>2.69</v>
      </c>
      <c r="H64" s="72"/>
      <c r="I64" s="72"/>
      <c r="J64" s="163">
        <v>42598</v>
      </c>
      <c r="K64" s="23">
        <v>44</v>
      </c>
      <c r="L64" s="373"/>
      <c r="M64" s="376"/>
      <c r="N64" s="176">
        <f t="shared" si="2"/>
        <v>13375.770000000004</v>
      </c>
      <c r="O64" s="245">
        <v>2.69</v>
      </c>
      <c r="P64" s="266"/>
      <c r="Q64" s="235">
        <f t="shared" si="3"/>
        <v>49579.909999999982</v>
      </c>
      <c r="R64" s="240"/>
      <c r="S64" s="240">
        <f t="shared" si="4"/>
        <v>12270.72</v>
      </c>
      <c r="T64" s="398"/>
      <c r="U64" s="399">
        <f t="shared" si="5"/>
        <v>0</v>
      </c>
      <c r="V64" s="19">
        <f t="shared" si="1"/>
        <v>75226.39999999998</v>
      </c>
      <c r="W64" s="123">
        <f t="shared" si="6"/>
        <v>2.69</v>
      </c>
      <c r="X64" s="92"/>
      <c r="Y64" s="24"/>
      <c r="Z64" s="23"/>
      <c r="AA64" s="392"/>
      <c r="AB64" s="40"/>
      <c r="AC64" s="40"/>
      <c r="AD64" s="40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66"/>
      <c r="AV64" s="66"/>
      <c r="AW64" s="66"/>
      <c r="AX64" s="66">
        <v>2.69</v>
      </c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R64" s="24"/>
      <c r="BS64" s="24"/>
      <c r="BT64" s="24"/>
      <c r="BU64" s="24"/>
      <c r="BV64" s="66"/>
      <c r="BW64" s="66"/>
      <c r="BX64" s="66"/>
      <c r="BY64" s="66"/>
      <c r="BZ64" s="66"/>
      <c r="CA64" s="66"/>
      <c r="CB64" s="72"/>
      <c r="CC64" s="72"/>
      <c r="CD64" s="72"/>
      <c r="CE64" s="72"/>
      <c r="CF64" s="66"/>
    </row>
    <row r="65" spans="1:84" ht="13.5" thickBot="1" x14ac:dyDescent="0.25">
      <c r="A65" s="23">
        <v>45</v>
      </c>
      <c r="B65" s="286">
        <v>42603</v>
      </c>
      <c r="C65" s="159" t="s">
        <v>207</v>
      </c>
      <c r="D65" s="5" t="s">
        <v>292</v>
      </c>
      <c r="E65" s="28"/>
      <c r="F65" s="463" t="s">
        <v>168</v>
      </c>
      <c r="G65" s="72"/>
      <c r="H65" s="72">
        <v>99.64</v>
      </c>
      <c r="I65" s="72"/>
      <c r="J65" s="163">
        <v>42598</v>
      </c>
      <c r="K65" s="23">
        <v>44</v>
      </c>
      <c r="L65" s="373"/>
      <c r="M65" s="376"/>
      <c r="N65" s="176">
        <f t="shared" si="2"/>
        <v>13375.770000000004</v>
      </c>
      <c r="O65" s="245"/>
      <c r="P65" s="266">
        <v>99.64</v>
      </c>
      <c r="Q65" s="422">
        <f t="shared" si="3"/>
        <v>49480.269999999982</v>
      </c>
      <c r="R65" s="240"/>
      <c r="S65" s="421">
        <f t="shared" si="4"/>
        <v>12270.72</v>
      </c>
      <c r="T65" s="398"/>
      <c r="U65" s="399">
        <f t="shared" si="5"/>
        <v>0</v>
      </c>
      <c r="V65" s="19">
        <f t="shared" si="1"/>
        <v>75126.75999999998</v>
      </c>
      <c r="W65" s="123">
        <f t="shared" si="6"/>
        <v>-99.64</v>
      </c>
      <c r="X65" s="92"/>
      <c r="Y65" s="24"/>
      <c r="Z65" s="23"/>
      <c r="AA65" s="392"/>
      <c r="AB65" s="40"/>
      <c r="AC65" s="40"/>
      <c r="AD65" s="40"/>
      <c r="AE65" s="24">
        <v>-29.89</v>
      </c>
      <c r="AF65" s="24">
        <v>-69.75</v>
      </c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84"/>
      <c r="BN65" s="66"/>
      <c r="BR65" s="24"/>
      <c r="BS65" s="24"/>
      <c r="BT65" s="24"/>
      <c r="BU65" s="24"/>
      <c r="BV65" s="66"/>
      <c r="BW65" s="66"/>
      <c r="BX65" s="66"/>
      <c r="BY65" s="66"/>
      <c r="BZ65" s="66"/>
      <c r="CA65" s="66"/>
      <c r="CB65" s="72"/>
      <c r="CC65" s="72"/>
      <c r="CD65" s="72"/>
      <c r="CE65" s="72"/>
      <c r="CF65" s="66"/>
    </row>
    <row r="66" spans="1:84" x14ac:dyDescent="0.2">
      <c r="A66" s="23">
        <v>46</v>
      </c>
      <c r="B66" s="286">
        <v>42606</v>
      </c>
      <c r="C66" s="159" t="s">
        <v>267</v>
      </c>
      <c r="D66" s="5" t="s">
        <v>268</v>
      </c>
      <c r="E66" s="28"/>
      <c r="F66" s="463">
        <v>100009</v>
      </c>
      <c r="G66" s="72"/>
      <c r="H66" s="72">
        <v>360</v>
      </c>
      <c r="I66" s="72"/>
      <c r="J66" s="163">
        <v>42626</v>
      </c>
      <c r="K66" s="23"/>
      <c r="L66" s="373"/>
      <c r="M66" s="374">
        <v>360</v>
      </c>
      <c r="N66" s="176">
        <f t="shared" si="2"/>
        <v>13015.770000000004</v>
      </c>
      <c r="O66" s="245"/>
      <c r="P66" s="266"/>
      <c r="Q66" s="235">
        <f t="shared" si="3"/>
        <v>49480.269999999982</v>
      </c>
      <c r="R66" s="240"/>
      <c r="S66" s="240">
        <f t="shared" si="4"/>
        <v>12270.72</v>
      </c>
      <c r="T66" s="398"/>
      <c r="U66" s="399">
        <f t="shared" si="5"/>
        <v>0</v>
      </c>
      <c r="V66" s="19">
        <f t="shared" si="1"/>
        <v>74766.75999999998</v>
      </c>
      <c r="W66" s="123">
        <f t="shared" si="6"/>
        <v>-360</v>
      </c>
      <c r="X66" s="92"/>
      <c r="Y66" s="24"/>
      <c r="Z66" s="23" t="s">
        <v>269</v>
      </c>
      <c r="AA66" s="392">
        <v>-60</v>
      </c>
      <c r="AB66" s="40" t="s">
        <v>270</v>
      </c>
      <c r="AC66" s="40" t="s">
        <v>267</v>
      </c>
      <c r="AD66" s="40" t="s">
        <v>271</v>
      </c>
      <c r="AE66" s="27"/>
      <c r="AF66" s="27"/>
      <c r="AG66" s="24"/>
      <c r="AH66" s="24"/>
      <c r="AI66" s="24"/>
      <c r="AJ66" s="24"/>
      <c r="AK66" s="24">
        <v>-300</v>
      </c>
      <c r="AL66" s="24"/>
      <c r="AM66" s="24"/>
      <c r="AN66" s="24"/>
      <c r="AO66" s="24"/>
      <c r="AP66" s="24"/>
      <c r="AQ66" s="24"/>
      <c r="AR66" s="24"/>
      <c r="AS66" s="24"/>
      <c r="AT66" s="24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R66" s="24"/>
      <c r="BS66" s="24"/>
      <c r="BT66" s="24"/>
      <c r="BU66" s="24"/>
      <c r="BV66" s="66"/>
      <c r="BW66" s="66"/>
      <c r="BX66" s="66"/>
      <c r="BY66" s="66"/>
      <c r="BZ66" s="66"/>
      <c r="CA66" s="66"/>
      <c r="CB66" s="72"/>
      <c r="CC66" s="72"/>
      <c r="CD66" s="72"/>
      <c r="CE66" s="72"/>
      <c r="CF66" s="66"/>
    </row>
    <row r="67" spans="1:84" x14ac:dyDescent="0.2">
      <c r="A67" s="23">
        <v>47</v>
      </c>
      <c r="B67" s="286">
        <v>42619</v>
      </c>
      <c r="C67" s="159" t="s">
        <v>215</v>
      </c>
      <c r="D67" s="5" t="s">
        <v>272</v>
      </c>
      <c r="E67" s="28"/>
      <c r="F67" s="463">
        <v>100010</v>
      </c>
      <c r="G67" s="72"/>
      <c r="H67" s="72">
        <v>511.81</v>
      </c>
      <c r="I67" s="72"/>
      <c r="J67" s="163">
        <v>42626</v>
      </c>
      <c r="K67" s="23"/>
      <c r="L67" s="373"/>
      <c r="M67" s="374">
        <v>511.81</v>
      </c>
      <c r="N67" s="176">
        <f t="shared" si="2"/>
        <v>12503.960000000005</v>
      </c>
      <c r="O67" s="245"/>
      <c r="P67" s="266"/>
      <c r="Q67" s="235">
        <f t="shared" si="3"/>
        <v>49480.269999999982</v>
      </c>
      <c r="R67" s="240"/>
      <c r="S67" s="240">
        <f t="shared" si="4"/>
        <v>12270.72</v>
      </c>
      <c r="T67" s="398"/>
      <c r="U67" s="399">
        <f t="shared" si="5"/>
        <v>0</v>
      </c>
      <c r="V67" s="19">
        <f t="shared" si="1"/>
        <v>74254.949999999983</v>
      </c>
      <c r="W67" s="123">
        <f t="shared" si="6"/>
        <v>-511.81</v>
      </c>
      <c r="X67" s="92"/>
      <c r="Y67" s="24"/>
      <c r="Z67" s="23"/>
      <c r="AA67" s="392"/>
      <c r="AB67" s="40"/>
      <c r="AC67" s="40"/>
      <c r="AD67" s="40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66"/>
      <c r="AV67" s="66"/>
      <c r="AW67" s="66"/>
      <c r="AX67" s="66"/>
      <c r="AY67" s="66">
        <v>-41.85</v>
      </c>
      <c r="AZ67" s="66">
        <v>-48.94</v>
      </c>
      <c r="BA67" s="66">
        <v>-83.15</v>
      </c>
      <c r="BB67" s="66"/>
      <c r="BC67" s="66">
        <v>-88.2</v>
      </c>
      <c r="BD67" s="66"/>
      <c r="BE67" s="66">
        <v>-95.95</v>
      </c>
      <c r="BF67" s="66"/>
      <c r="BG67" s="66"/>
      <c r="BH67" s="66"/>
      <c r="BI67" s="66">
        <v>-20.12</v>
      </c>
      <c r="BJ67" s="66"/>
      <c r="BK67" s="66"/>
      <c r="BL67" s="66"/>
      <c r="BM67" s="66"/>
      <c r="BN67" s="66">
        <v>-103.19</v>
      </c>
      <c r="BO67" s="61">
        <v>-30.41</v>
      </c>
      <c r="BR67" s="24"/>
      <c r="BS67" s="24"/>
      <c r="BT67" s="24"/>
      <c r="BU67" s="24"/>
      <c r="BV67" s="66"/>
      <c r="BW67" s="66"/>
      <c r="BX67" s="66"/>
      <c r="BY67" s="66"/>
      <c r="BZ67" s="66"/>
      <c r="CA67" s="66"/>
      <c r="CB67" s="72"/>
      <c r="CC67" s="72"/>
      <c r="CD67" s="72"/>
      <c r="CE67" s="72"/>
      <c r="CF67" s="66"/>
    </row>
    <row r="68" spans="1:84" x14ac:dyDescent="0.2">
      <c r="A68" s="23">
        <v>48</v>
      </c>
      <c r="B68" s="286">
        <v>42619</v>
      </c>
      <c r="C68" s="159" t="s">
        <v>217</v>
      </c>
      <c r="D68" s="5" t="s">
        <v>274</v>
      </c>
      <c r="E68" s="28"/>
      <c r="F68" s="463">
        <v>100011</v>
      </c>
      <c r="G68" s="72"/>
      <c r="H68" s="72">
        <v>728.24</v>
      </c>
      <c r="I68" s="72"/>
      <c r="J68" s="163">
        <v>42626</v>
      </c>
      <c r="K68" s="23"/>
      <c r="L68" s="373"/>
      <c r="M68" s="374">
        <v>728.24</v>
      </c>
      <c r="N68" s="176">
        <f t="shared" si="2"/>
        <v>11775.720000000005</v>
      </c>
      <c r="O68" s="245"/>
      <c r="P68" s="266"/>
      <c r="Q68" s="235">
        <f t="shared" si="3"/>
        <v>49480.269999999982</v>
      </c>
      <c r="R68" s="240"/>
      <c r="S68" s="240">
        <f t="shared" si="4"/>
        <v>12270.72</v>
      </c>
      <c r="T68" s="398"/>
      <c r="U68" s="399">
        <f t="shared" si="5"/>
        <v>0</v>
      </c>
      <c r="V68" s="19">
        <f t="shared" si="1"/>
        <v>73526.709999999992</v>
      </c>
      <c r="W68" s="123">
        <f t="shared" si="6"/>
        <v>-728.24</v>
      </c>
      <c r="X68" s="92"/>
      <c r="Y68" s="24"/>
      <c r="Z68" s="23"/>
      <c r="AA68" s="392"/>
      <c r="AB68" s="40"/>
      <c r="AC68" s="40"/>
      <c r="AD68" s="40"/>
      <c r="AE68" s="24">
        <v>-728.24</v>
      </c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R68" s="24"/>
      <c r="BS68" s="24"/>
      <c r="BT68" s="24"/>
      <c r="BU68" s="24"/>
      <c r="BV68" s="66"/>
      <c r="BW68" s="66"/>
      <c r="BX68" s="66"/>
      <c r="BY68" s="66"/>
      <c r="BZ68" s="66"/>
      <c r="CA68" s="66"/>
      <c r="CB68" s="72"/>
      <c r="CC68" s="72"/>
      <c r="CD68" s="72"/>
      <c r="CE68" s="72"/>
      <c r="CF68" s="66"/>
    </row>
    <row r="69" spans="1:84" x14ac:dyDescent="0.2">
      <c r="A69" s="23">
        <v>49</v>
      </c>
      <c r="B69" s="286">
        <v>42619</v>
      </c>
      <c r="C69" s="159" t="s">
        <v>217</v>
      </c>
      <c r="D69" s="5" t="s">
        <v>273</v>
      </c>
      <c r="E69" s="28"/>
      <c r="F69" s="463">
        <v>100012</v>
      </c>
      <c r="G69" s="72"/>
      <c r="H69" s="72">
        <v>169.57</v>
      </c>
      <c r="I69" s="72"/>
      <c r="J69" s="163">
        <v>42626</v>
      </c>
      <c r="K69" s="23"/>
      <c r="L69" s="373"/>
      <c r="M69" s="374">
        <v>169.57</v>
      </c>
      <c r="N69" s="176">
        <f t="shared" si="2"/>
        <v>11606.150000000005</v>
      </c>
      <c r="O69" s="245"/>
      <c r="P69" s="266"/>
      <c r="Q69" s="235">
        <f t="shared" si="3"/>
        <v>49480.269999999982</v>
      </c>
      <c r="R69" s="240"/>
      <c r="S69" s="240">
        <f t="shared" si="4"/>
        <v>12270.72</v>
      </c>
      <c r="T69" s="398"/>
      <c r="U69" s="399">
        <f t="shared" si="5"/>
        <v>0</v>
      </c>
      <c r="V69" s="19">
        <f t="shared" si="1"/>
        <v>73357.139999999985</v>
      </c>
      <c r="W69" s="123">
        <f t="shared" si="6"/>
        <v>-169.57</v>
      </c>
      <c r="X69" s="92"/>
      <c r="Y69" s="24"/>
      <c r="Z69" s="23"/>
      <c r="AA69" s="392"/>
      <c r="AB69" s="40"/>
      <c r="AC69" s="40"/>
      <c r="AD69" s="40"/>
      <c r="AE69" s="24"/>
      <c r="AF69" s="24"/>
      <c r="AG69" s="24"/>
      <c r="AH69" s="24"/>
      <c r="AI69" s="24"/>
      <c r="AJ69" s="24"/>
      <c r="AK69" s="24"/>
      <c r="AL69" s="24"/>
      <c r="AM69" s="24"/>
      <c r="AN69" s="24">
        <v>-8.5299999999999994</v>
      </c>
      <c r="AO69" s="24">
        <v>-28.38</v>
      </c>
      <c r="AP69" s="24">
        <v>-132.66</v>
      </c>
      <c r="AQ69" s="24"/>
      <c r="AR69" s="24"/>
      <c r="AS69" s="24"/>
      <c r="AT69" s="24"/>
      <c r="AU69" s="66"/>
      <c r="AV69" s="66"/>
      <c r="AW69" s="66"/>
      <c r="AX69" s="66"/>
      <c r="AY69" s="72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1"/>
      <c r="BR69" s="24"/>
      <c r="BS69" s="24"/>
      <c r="BT69" s="24"/>
      <c r="BU69" s="24"/>
      <c r="BV69" s="66"/>
      <c r="BW69" s="66"/>
      <c r="BX69" s="66"/>
      <c r="BY69" s="66"/>
      <c r="BZ69" s="66"/>
      <c r="CA69" s="66"/>
      <c r="CB69" s="72"/>
      <c r="CC69" s="72"/>
      <c r="CD69" s="72"/>
      <c r="CE69" s="72"/>
      <c r="CF69" s="66"/>
    </row>
    <row r="70" spans="1:84" x14ac:dyDescent="0.2">
      <c r="A70" s="23">
        <v>50</v>
      </c>
      <c r="B70" s="286">
        <v>42619</v>
      </c>
      <c r="C70" s="159" t="s">
        <v>275</v>
      </c>
      <c r="D70" s="5" t="s">
        <v>228</v>
      </c>
      <c r="E70" s="28"/>
      <c r="F70" s="463">
        <v>100013</v>
      </c>
      <c r="G70" s="72"/>
      <c r="H70" s="72">
        <v>328.8</v>
      </c>
      <c r="I70" s="72"/>
      <c r="J70" s="163">
        <v>42656</v>
      </c>
      <c r="K70" s="23"/>
      <c r="L70" s="373"/>
      <c r="M70" s="374">
        <v>328.8</v>
      </c>
      <c r="N70" s="176">
        <f t="shared" si="2"/>
        <v>11277.350000000006</v>
      </c>
      <c r="O70" s="245"/>
      <c r="P70" s="266"/>
      <c r="Q70" s="235">
        <f t="shared" si="3"/>
        <v>49480.269999999982</v>
      </c>
      <c r="R70" s="240"/>
      <c r="S70" s="240">
        <f t="shared" si="4"/>
        <v>12270.72</v>
      </c>
      <c r="T70" s="398"/>
      <c r="U70" s="399">
        <f t="shared" si="5"/>
        <v>0</v>
      </c>
      <c r="V70" s="19">
        <f t="shared" si="1"/>
        <v>73028.339999999982</v>
      </c>
      <c r="W70" s="123">
        <f t="shared" si="6"/>
        <v>-328.8</v>
      </c>
      <c r="X70" s="92"/>
      <c r="Y70" s="24"/>
      <c r="Z70" s="23" t="s">
        <v>277</v>
      </c>
      <c r="AA70" s="392">
        <v>-54.8</v>
      </c>
      <c r="AB70" s="40" t="s">
        <v>230</v>
      </c>
      <c r="AC70" s="40" t="s">
        <v>227</v>
      </c>
      <c r="AD70" s="40" t="s">
        <v>228</v>
      </c>
      <c r="AE70" s="24"/>
      <c r="AF70" s="24"/>
      <c r="AG70"/>
      <c r="AH70"/>
      <c r="AI70" s="61"/>
      <c r="AJ70"/>
      <c r="AK70"/>
      <c r="AL70"/>
      <c r="AM70" s="61"/>
      <c r="AN70" s="77"/>
      <c r="AO70" s="77"/>
      <c r="AP70" s="61"/>
      <c r="AQ70" s="24"/>
      <c r="AR70" s="24"/>
      <c r="AS70" s="24"/>
      <c r="AT70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>
        <v>-274</v>
      </c>
      <c r="BK70" s="66"/>
      <c r="BL70" s="66"/>
      <c r="BM70" s="66"/>
      <c r="BN70" s="66"/>
      <c r="BR70" s="24"/>
      <c r="BS70" s="24"/>
      <c r="BT70" s="24"/>
      <c r="BU70" s="24"/>
      <c r="BV70" s="66"/>
      <c r="BW70" s="66"/>
      <c r="BX70" s="66"/>
      <c r="BY70" s="66"/>
      <c r="BZ70" s="66"/>
      <c r="CA70" s="66"/>
      <c r="CB70" s="72"/>
      <c r="CC70" s="72"/>
      <c r="CD70" s="72"/>
      <c r="CE70" s="72"/>
      <c r="CF70" s="66"/>
    </row>
    <row r="71" spans="1:84" ht="12.75" customHeight="1" x14ac:dyDescent="0.2">
      <c r="A71" s="23">
        <v>51</v>
      </c>
      <c r="B71" s="286">
        <v>42619</v>
      </c>
      <c r="C71" s="159" t="s">
        <v>162</v>
      </c>
      <c r="D71" s="5" t="s">
        <v>278</v>
      </c>
      <c r="E71" s="28"/>
      <c r="F71" s="463" t="s">
        <v>196</v>
      </c>
      <c r="G71" s="72">
        <v>33582</v>
      </c>
      <c r="H71" s="72"/>
      <c r="I71" s="72"/>
      <c r="J71" s="163">
        <v>42643</v>
      </c>
      <c r="K71" s="23">
        <v>45</v>
      </c>
      <c r="L71" s="373"/>
      <c r="M71" s="374"/>
      <c r="N71" s="176">
        <f t="shared" si="2"/>
        <v>11277.350000000006</v>
      </c>
      <c r="O71" s="245">
        <v>33582</v>
      </c>
      <c r="P71" s="266"/>
      <c r="Q71" s="235">
        <f t="shared" si="3"/>
        <v>83062.26999999999</v>
      </c>
      <c r="R71" s="240"/>
      <c r="S71" s="240">
        <f t="shared" si="4"/>
        <v>12270.72</v>
      </c>
      <c r="T71" s="398"/>
      <c r="U71" s="399">
        <f t="shared" si="5"/>
        <v>0</v>
      </c>
      <c r="V71" s="19">
        <f t="shared" si="1"/>
        <v>106610.34</v>
      </c>
      <c r="W71" s="123">
        <f t="shared" si="6"/>
        <v>33582</v>
      </c>
      <c r="X71" s="92"/>
      <c r="Y71" s="24"/>
      <c r="Z71" s="23"/>
      <c r="AA71" s="187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/>
      <c r="AR71"/>
      <c r="AS71"/>
      <c r="AT71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R71" s="24"/>
      <c r="BS71" s="24"/>
      <c r="BT71" s="24"/>
      <c r="BU71" s="24"/>
      <c r="BV71" s="66"/>
      <c r="BW71" s="66"/>
      <c r="BX71" s="66"/>
      <c r="BY71" s="66"/>
      <c r="BZ71" s="66"/>
      <c r="CA71" s="66"/>
      <c r="CB71" s="72"/>
      <c r="CC71" s="72"/>
      <c r="CD71" s="72"/>
      <c r="CE71" s="72">
        <v>33582</v>
      </c>
      <c r="CF71" s="66"/>
    </row>
    <row r="72" spans="1:84" x14ac:dyDescent="0.2">
      <c r="A72" s="23">
        <v>52</v>
      </c>
      <c r="B72" s="286">
        <v>42628</v>
      </c>
      <c r="C72" s="159" t="s">
        <v>167</v>
      </c>
      <c r="D72" s="5" t="s">
        <v>192</v>
      </c>
      <c r="E72" s="28"/>
      <c r="F72" s="463" t="s">
        <v>168</v>
      </c>
      <c r="G72" s="72"/>
      <c r="H72" s="72">
        <v>3.6</v>
      </c>
      <c r="I72" s="72"/>
      <c r="J72" s="163">
        <v>42643</v>
      </c>
      <c r="K72" s="23">
        <v>45</v>
      </c>
      <c r="L72" s="373"/>
      <c r="M72" s="374"/>
      <c r="N72" s="176">
        <f t="shared" si="2"/>
        <v>11277.350000000006</v>
      </c>
      <c r="O72" s="245"/>
      <c r="P72" s="266">
        <v>3.6</v>
      </c>
      <c r="Q72" s="235">
        <f t="shared" si="3"/>
        <v>83058.669999999984</v>
      </c>
      <c r="R72" s="240"/>
      <c r="S72" s="240">
        <f t="shared" si="4"/>
        <v>12270.72</v>
      </c>
      <c r="T72" s="398"/>
      <c r="U72" s="399">
        <f t="shared" si="5"/>
        <v>0</v>
      </c>
      <c r="V72" s="19">
        <f t="shared" si="1"/>
        <v>106606.73999999999</v>
      </c>
      <c r="W72" s="123">
        <f t="shared" ref="W72:W103" si="7">SUM(Y72:CF72)</f>
        <v>-3.6</v>
      </c>
      <c r="X72" s="92"/>
      <c r="Y72" s="24"/>
      <c r="Z72" s="23" t="s">
        <v>279</v>
      </c>
      <c r="AA72" s="392">
        <v>-0.6</v>
      </c>
      <c r="AB72" s="169" t="s">
        <v>169</v>
      </c>
      <c r="AC72" s="63" t="s">
        <v>167</v>
      </c>
      <c r="AD72" s="63" t="s">
        <v>194</v>
      </c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>
        <v>-3</v>
      </c>
      <c r="AQ72"/>
      <c r="AR72"/>
      <c r="AS72"/>
      <c r="AT72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R72" s="24"/>
      <c r="BS72" s="24"/>
      <c r="BT72" s="24"/>
      <c r="BU72" s="24"/>
      <c r="BV72" s="66"/>
      <c r="BW72" s="66"/>
      <c r="BX72" s="66"/>
      <c r="BY72" s="66"/>
      <c r="BZ72" s="66"/>
      <c r="CA72" s="66"/>
      <c r="CB72" s="72"/>
      <c r="CC72" s="72"/>
      <c r="CD72" s="72"/>
      <c r="CE72" s="72"/>
      <c r="CF72" s="66"/>
    </row>
    <row r="73" spans="1:84" x14ac:dyDescent="0.2">
      <c r="A73" s="23">
        <v>53</v>
      </c>
      <c r="B73" s="286">
        <v>42628</v>
      </c>
      <c r="C73" s="159" t="s">
        <v>167</v>
      </c>
      <c r="D73" s="5" t="s">
        <v>192</v>
      </c>
      <c r="E73" s="28"/>
      <c r="F73" s="463" t="s">
        <v>168</v>
      </c>
      <c r="G73" s="72"/>
      <c r="H73" s="72">
        <v>8.0399999999999991</v>
      </c>
      <c r="I73" s="72"/>
      <c r="J73" s="163">
        <v>42643</v>
      </c>
      <c r="K73" s="23">
        <v>45</v>
      </c>
      <c r="L73" s="373"/>
      <c r="M73" s="374"/>
      <c r="N73" s="176">
        <f t="shared" si="2"/>
        <v>11277.350000000006</v>
      </c>
      <c r="O73" s="245"/>
      <c r="P73" s="266">
        <v>8.0399999999999991</v>
      </c>
      <c r="Q73" s="235">
        <f t="shared" si="3"/>
        <v>83050.62999999999</v>
      </c>
      <c r="R73" s="240"/>
      <c r="S73" s="240">
        <f t="shared" si="4"/>
        <v>12270.72</v>
      </c>
      <c r="T73" s="398"/>
      <c r="U73" s="399">
        <f t="shared" si="5"/>
        <v>0</v>
      </c>
      <c r="V73" s="19">
        <f t="shared" ref="V73:V136" si="8">N73+Q73+S73+U73</f>
        <v>106598.7</v>
      </c>
      <c r="W73" s="123">
        <f t="shared" si="7"/>
        <v>-8.0400000000000009</v>
      </c>
      <c r="X73" s="92"/>
      <c r="Y73" s="24"/>
      <c r="Z73" s="23" t="s">
        <v>280</v>
      </c>
      <c r="AA73" s="61">
        <v>-1.34</v>
      </c>
      <c r="AB73" s="169" t="s">
        <v>169</v>
      </c>
      <c r="AC73" s="63" t="s">
        <v>167</v>
      </c>
      <c r="AD73" s="63" t="s">
        <v>194</v>
      </c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>
        <v>-6.7</v>
      </c>
      <c r="AQ73"/>
      <c r="AR73"/>
      <c r="AS73"/>
      <c r="AT73"/>
      <c r="AU73"/>
      <c r="AV73"/>
      <c r="AW73"/>
      <c r="AX73" s="66"/>
      <c r="AY73" s="61"/>
      <c r="BF73" s="61"/>
      <c r="BG73" s="24"/>
      <c r="BJ73"/>
      <c r="BK73"/>
      <c r="BL73"/>
      <c r="BM73"/>
      <c r="BN73"/>
      <c r="BR73" s="24"/>
      <c r="BS73" s="24"/>
      <c r="BT73" s="24"/>
      <c r="BU73" s="24"/>
      <c r="BV73" s="66"/>
      <c r="BW73" s="66"/>
      <c r="BX73" s="66"/>
      <c r="BY73" s="66"/>
      <c r="BZ73" s="66"/>
      <c r="CA73" s="66"/>
      <c r="CB73" s="72"/>
      <c r="CC73" s="72"/>
      <c r="CD73" s="72"/>
      <c r="CE73" s="72"/>
      <c r="CF73" s="66"/>
    </row>
    <row r="74" spans="1:84" x14ac:dyDescent="0.2">
      <c r="A74" s="23">
        <v>54</v>
      </c>
      <c r="B74" s="286">
        <v>42631</v>
      </c>
      <c r="C74" s="159" t="s">
        <v>63</v>
      </c>
      <c r="D74" s="5" t="s">
        <v>281</v>
      </c>
      <c r="E74" s="28"/>
      <c r="F74" s="463">
        <v>100014</v>
      </c>
      <c r="G74" s="72"/>
      <c r="H74" s="72">
        <v>25</v>
      </c>
      <c r="I74" s="72"/>
      <c r="J74" s="163">
        <v>42656</v>
      </c>
      <c r="K74" s="23"/>
      <c r="L74" s="373"/>
      <c r="M74" s="378">
        <v>25</v>
      </c>
      <c r="N74" s="176">
        <f t="shared" ref="N74:N137" si="9">N73+L74-M74</f>
        <v>11252.350000000006</v>
      </c>
      <c r="O74" s="245"/>
      <c r="P74" s="267"/>
      <c r="Q74" s="235">
        <f t="shared" ref="Q74:Q137" si="10">Q73+O74-P74</f>
        <v>83050.62999999999</v>
      </c>
      <c r="R74" s="240"/>
      <c r="S74" s="240">
        <f t="shared" ref="S74:S137" si="11">S73+R74</f>
        <v>12270.72</v>
      </c>
      <c r="T74" s="398"/>
      <c r="U74" s="399">
        <f t="shared" ref="U74:U137" si="12">U73+T74</f>
        <v>0</v>
      </c>
      <c r="V74" s="19">
        <f t="shared" si="8"/>
        <v>106573.7</v>
      </c>
      <c r="W74" s="123">
        <f t="shared" si="7"/>
        <v>-25</v>
      </c>
      <c r="X74" s="92"/>
      <c r="Y74" s="24"/>
      <c r="Z74" s="23"/>
      <c r="AA74" s="61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24"/>
      <c r="AR74" s="24"/>
      <c r="AS74" s="24"/>
      <c r="AT74"/>
      <c r="AU74" s="61">
        <v>-25</v>
      </c>
      <c r="AV74"/>
      <c r="AW74"/>
      <c r="AX74" s="59"/>
      <c r="AY74"/>
      <c r="AZ74" s="61"/>
      <c r="BA74" s="61"/>
      <c r="BC74" s="61"/>
      <c r="BD74" s="61"/>
      <c r="BE74" s="61"/>
      <c r="BJ74" s="61"/>
      <c r="BK74"/>
      <c r="BL74"/>
      <c r="BM74"/>
      <c r="BN74" s="61"/>
      <c r="BO74" s="61"/>
      <c r="BR74" s="24"/>
      <c r="BS74" s="24"/>
      <c r="BT74" s="24"/>
      <c r="BU74" s="24"/>
      <c r="BV74" s="66"/>
      <c r="BW74" s="66"/>
      <c r="BX74" s="66"/>
      <c r="BY74" s="66"/>
      <c r="BZ74" s="66"/>
      <c r="CA74" s="66"/>
      <c r="CB74" s="72"/>
      <c r="CC74" s="72"/>
      <c r="CD74" s="72"/>
      <c r="CE74" s="72"/>
      <c r="CF74" s="66"/>
    </row>
    <row r="75" spans="1:84" s="28" customFormat="1" x14ac:dyDescent="0.2">
      <c r="A75" s="23">
        <v>55</v>
      </c>
      <c r="B75" s="286">
        <v>42648</v>
      </c>
      <c r="C75" s="159" t="s">
        <v>25</v>
      </c>
      <c r="D75" s="5" t="s">
        <v>282</v>
      </c>
      <c r="E75" s="72"/>
      <c r="F75" s="463">
        <v>100015</v>
      </c>
      <c r="G75" s="72"/>
      <c r="H75" s="72">
        <v>30</v>
      </c>
      <c r="I75" s="72"/>
      <c r="J75" s="163">
        <v>42685</v>
      </c>
      <c r="K75" s="23"/>
      <c r="L75" s="377"/>
      <c r="M75" s="378">
        <v>30</v>
      </c>
      <c r="N75" s="176">
        <f t="shared" si="9"/>
        <v>11222.350000000006</v>
      </c>
      <c r="O75" s="355"/>
      <c r="P75" s="267"/>
      <c r="Q75" s="234">
        <f t="shared" si="10"/>
        <v>83050.62999999999</v>
      </c>
      <c r="R75" s="239"/>
      <c r="S75" s="239">
        <f t="shared" si="11"/>
        <v>12270.72</v>
      </c>
      <c r="T75" s="400"/>
      <c r="U75" s="401">
        <f t="shared" si="12"/>
        <v>0</v>
      </c>
      <c r="V75" s="168">
        <f t="shared" si="8"/>
        <v>106543.7</v>
      </c>
      <c r="W75" s="123">
        <f t="shared" si="7"/>
        <v>-30</v>
      </c>
      <c r="X75" s="123"/>
      <c r="Y75" s="27"/>
      <c r="Z75" s="23"/>
      <c r="AA75" s="393"/>
      <c r="AB75" s="169"/>
      <c r="AC75" s="169"/>
      <c r="AD75" s="169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27"/>
      <c r="AR75" s="27"/>
      <c r="AS75" s="27"/>
      <c r="AX75" s="162"/>
      <c r="AZ75" s="77"/>
      <c r="BA75" s="77"/>
      <c r="BB75" s="27"/>
      <c r="BC75" s="27"/>
      <c r="BD75" s="27"/>
      <c r="BE75" s="27"/>
      <c r="BJ75" s="77"/>
      <c r="BN75" s="77"/>
      <c r="BR75" s="27"/>
      <c r="BS75" s="27"/>
      <c r="BT75" s="27"/>
      <c r="BU75" s="27">
        <v>-30</v>
      </c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</row>
    <row r="76" spans="1:84" x14ac:dyDescent="0.2">
      <c r="A76" s="23">
        <v>56</v>
      </c>
      <c r="B76" s="286">
        <v>42648</v>
      </c>
      <c r="C76" s="159" t="s">
        <v>215</v>
      </c>
      <c r="D76" s="5" t="s">
        <v>283</v>
      </c>
      <c r="E76" s="28"/>
      <c r="F76" s="463">
        <v>100016</v>
      </c>
      <c r="G76" s="72"/>
      <c r="H76" s="72">
        <v>481.4</v>
      </c>
      <c r="I76" s="72"/>
      <c r="J76" s="163">
        <v>42656</v>
      </c>
      <c r="K76" s="23"/>
      <c r="L76" s="373"/>
      <c r="M76" s="378">
        <v>481.4</v>
      </c>
      <c r="N76" s="176">
        <f t="shared" si="9"/>
        <v>10740.950000000006</v>
      </c>
      <c r="O76" s="245"/>
      <c r="P76" s="267"/>
      <c r="Q76" s="235">
        <f t="shared" si="10"/>
        <v>83050.62999999999</v>
      </c>
      <c r="R76" s="240"/>
      <c r="S76" s="240">
        <f t="shared" si="11"/>
        <v>12270.72</v>
      </c>
      <c r="T76" s="398"/>
      <c r="U76" s="399">
        <f t="shared" si="12"/>
        <v>0</v>
      </c>
      <c r="V76" s="19">
        <f t="shared" si="8"/>
        <v>106062.3</v>
      </c>
      <c r="W76" s="123">
        <f t="shared" si="7"/>
        <v>-481.4</v>
      </c>
      <c r="X76" s="92"/>
      <c r="Y76" s="24"/>
      <c r="Z76" s="23"/>
      <c r="AA76" s="61"/>
      <c r="AB76" s="174"/>
      <c r="AC76" s="174"/>
      <c r="AD76" s="174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0"/>
      <c r="AR76" s="60"/>
      <c r="AS76" s="60"/>
      <c r="AT76"/>
      <c r="AU76"/>
      <c r="AV76" s="61"/>
      <c r="AW76"/>
      <c r="AX76" s="66"/>
      <c r="AY76" s="424">
        <v>-41.85</v>
      </c>
      <c r="AZ76" s="61">
        <v>-48.94</v>
      </c>
      <c r="BA76" s="61">
        <v>-83.15</v>
      </c>
      <c r="BB76" s="24"/>
      <c r="BC76" s="24">
        <v>-88.2</v>
      </c>
      <c r="BD76" s="24"/>
      <c r="BE76" s="24">
        <v>-95.95</v>
      </c>
      <c r="BI76" s="61">
        <v>-20.12</v>
      </c>
      <c r="BJ76"/>
      <c r="BK76"/>
      <c r="BL76"/>
      <c r="BM76"/>
      <c r="BN76" s="61">
        <v>-103.19</v>
      </c>
      <c r="BR76" s="24"/>
      <c r="BS76" s="24"/>
      <c r="BT76" s="24"/>
      <c r="BU76" s="24"/>
      <c r="BV76" s="66"/>
      <c r="BW76" s="66"/>
      <c r="BX76" s="66"/>
      <c r="BY76" s="66"/>
      <c r="BZ76" s="66"/>
      <c r="CA76" s="66"/>
      <c r="CB76" s="72"/>
      <c r="CC76" s="72"/>
      <c r="CD76" s="72"/>
      <c r="CE76" s="72"/>
      <c r="CF76" s="66"/>
    </row>
    <row r="77" spans="1:84" x14ac:dyDescent="0.2">
      <c r="A77" s="23">
        <v>57</v>
      </c>
      <c r="B77" s="286">
        <v>42648</v>
      </c>
      <c r="C77" s="159" t="s">
        <v>217</v>
      </c>
      <c r="D77" s="5" t="s">
        <v>284</v>
      </c>
      <c r="E77" s="28"/>
      <c r="F77" s="463">
        <v>100017</v>
      </c>
      <c r="G77" s="72"/>
      <c r="H77" s="72">
        <v>728.44</v>
      </c>
      <c r="I77" s="72"/>
      <c r="J77" s="163">
        <v>42656</v>
      </c>
      <c r="K77" s="23"/>
      <c r="L77" s="373"/>
      <c r="M77" s="378">
        <v>728.44</v>
      </c>
      <c r="N77" s="176">
        <f t="shared" si="9"/>
        <v>10012.510000000006</v>
      </c>
      <c r="O77" s="245"/>
      <c r="P77" s="267"/>
      <c r="Q77" s="235">
        <f t="shared" si="10"/>
        <v>83050.62999999999</v>
      </c>
      <c r="R77" s="240"/>
      <c r="S77" s="240">
        <f t="shared" si="11"/>
        <v>12270.72</v>
      </c>
      <c r="T77" s="398"/>
      <c r="U77" s="399">
        <f t="shared" si="12"/>
        <v>0</v>
      </c>
      <c r="V77" s="19">
        <f t="shared" si="8"/>
        <v>105333.86</v>
      </c>
      <c r="W77" s="123">
        <f t="shared" si="7"/>
        <v>-728.44</v>
      </c>
      <c r="X77" s="92"/>
      <c r="Y77" s="24"/>
      <c r="Z77" s="23"/>
      <c r="AA77" s="284"/>
      <c r="AE77" s="66">
        <v>-728.44</v>
      </c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0"/>
      <c r="AR77" s="60"/>
      <c r="AS77" s="60"/>
      <c r="AT77"/>
      <c r="AU77"/>
      <c r="AV77"/>
      <c r="AW77"/>
      <c r="AX77" s="59"/>
      <c r="AY77"/>
      <c r="BJ77"/>
      <c r="BK77"/>
      <c r="BL77"/>
      <c r="BM77"/>
      <c r="BN77"/>
      <c r="BR77" s="24"/>
      <c r="BS77" s="24"/>
      <c r="BT77" s="24"/>
      <c r="BU77" s="24"/>
      <c r="BV77" s="66"/>
      <c r="BW77" s="66"/>
      <c r="BX77" s="66"/>
      <c r="BY77" s="66"/>
      <c r="BZ77" s="66"/>
      <c r="CA77" s="66"/>
      <c r="CB77" s="72"/>
      <c r="CC77" s="72"/>
      <c r="CD77" s="72"/>
      <c r="CE77" s="72"/>
      <c r="CF77" s="66"/>
    </row>
    <row r="78" spans="1:84" ht="13.5" thickBot="1" x14ac:dyDescent="0.25">
      <c r="A78" s="23">
        <v>58</v>
      </c>
      <c r="B78" s="286">
        <v>42648</v>
      </c>
      <c r="C78" s="159" t="s">
        <v>217</v>
      </c>
      <c r="D78" s="5" t="s">
        <v>285</v>
      </c>
      <c r="E78" s="28"/>
      <c r="F78" s="463">
        <v>100018</v>
      </c>
      <c r="G78" s="72"/>
      <c r="H78" s="72">
        <v>175.24</v>
      </c>
      <c r="I78" s="72"/>
      <c r="J78" s="163">
        <v>42656</v>
      </c>
      <c r="K78" s="23"/>
      <c r="L78" s="373"/>
      <c r="M78" s="378">
        <v>175.24</v>
      </c>
      <c r="N78" s="176">
        <f t="shared" si="9"/>
        <v>9837.2700000000059</v>
      </c>
      <c r="O78" s="245"/>
      <c r="P78" s="267"/>
      <c r="Q78" s="235">
        <f t="shared" si="10"/>
        <v>83050.62999999999</v>
      </c>
      <c r="R78" s="240"/>
      <c r="S78" s="240">
        <f t="shared" si="11"/>
        <v>12270.72</v>
      </c>
      <c r="T78" s="398"/>
      <c r="U78" s="399">
        <f t="shared" si="12"/>
        <v>0</v>
      </c>
      <c r="V78" s="19">
        <f t="shared" si="8"/>
        <v>105158.62</v>
      </c>
      <c r="W78" s="123">
        <f t="shared" si="7"/>
        <v>-175.24</v>
      </c>
      <c r="X78" s="92"/>
      <c r="Y78" s="27"/>
      <c r="Z78" s="23" t="s">
        <v>286</v>
      </c>
      <c r="AA78" s="77">
        <v>-11.98</v>
      </c>
      <c r="AB78" s="40" t="s">
        <v>243</v>
      </c>
      <c r="AC78" s="40" t="s">
        <v>244</v>
      </c>
      <c r="AD78" s="40" t="s">
        <v>245</v>
      </c>
      <c r="AE78" s="24"/>
      <c r="AF78" s="24"/>
      <c r="AG78" s="61"/>
      <c r="AH78"/>
      <c r="AI78" s="66"/>
      <c r="AJ78"/>
      <c r="AK78"/>
      <c r="AL78"/>
      <c r="AM78"/>
      <c r="AN78" s="61">
        <v>-70.05</v>
      </c>
      <c r="AO78" s="61">
        <v>-42.57</v>
      </c>
      <c r="AP78" s="61">
        <v>-50.64</v>
      </c>
      <c r="AQ78"/>
      <c r="AR78"/>
      <c r="AS78"/>
      <c r="AT78"/>
      <c r="AU78" s="61"/>
      <c r="AV78"/>
      <c r="AW78"/>
      <c r="AX78" s="59"/>
      <c r="AY78"/>
      <c r="BJ78"/>
      <c r="BK78"/>
      <c r="BL78"/>
      <c r="BM78"/>
      <c r="BN78"/>
      <c r="BR78" s="24"/>
      <c r="BS78" s="24"/>
      <c r="BT78" s="24"/>
      <c r="BU78" s="24"/>
      <c r="BV78" s="66"/>
      <c r="BW78" s="66"/>
      <c r="BX78" s="66"/>
      <c r="BY78" s="66"/>
      <c r="BZ78" s="66"/>
      <c r="CA78" s="66"/>
      <c r="CB78" s="72"/>
      <c r="CC78" s="72"/>
      <c r="CD78" s="72"/>
      <c r="CE78" s="72"/>
      <c r="CF78" s="66"/>
    </row>
    <row r="79" spans="1:84" ht="13.5" thickBot="1" x14ac:dyDescent="0.25">
      <c r="A79" s="23">
        <v>59</v>
      </c>
      <c r="B79" s="286">
        <v>42648</v>
      </c>
      <c r="C79" s="159" t="s">
        <v>287</v>
      </c>
      <c r="D79" s="5" t="s">
        <v>288</v>
      </c>
      <c r="E79" s="28"/>
      <c r="F79" s="463">
        <v>100019</v>
      </c>
      <c r="G79" s="72"/>
      <c r="H79" s="72">
        <v>847.28</v>
      </c>
      <c r="I79" s="72"/>
      <c r="J79" s="163">
        <v>42656</v>
      </c>
      <c r="K79" s="23"/>
      <c r="L79" s="373"/>
      <c r="M79" s="374">
        <v>847.28</v>
      </c>
      <c r="N79" s="427">
        <f t="shared" si="9"/>
        <v>8989.9900000000052</v>
      </c>
      <c r="O79" s="245"/>
      <c r="P79" s="266"/>
      <c r="Q79" s="235">
        <f t="shared" si="10"/>
        <v>83050.62999999999</v>
      </c>
      <c r="R79" s="240"/>
      <c r="S79" s="240">
        <f t="shared" si="11"/>
        <v>12270.72</v>
      </c>
      <c r="T79" s="398"/>
      <c r="U79" s="402">
        <f t="shared" si="12"/>
        <v>0</v>
      </c>
      <c r="V79" s="19">
        <f t="shared" si="8"/>
        <v>104311.34</v>
      </c>
      <c r="W79" s="123">
        <f t="shared" si="7"/>
        <v>-847.28</v>
      </c>
      <c r="X79" s="92"/>
      <c r="Y79" s="27"/>
      <c r="Z79" s="23"/>
      <c r="AA79" s="85"/>
      <c r="AB79" s="169"/>
      <c r="AC79" s="169"/>
      <c r="AD79" s="169"/>
      <c r="AE79" s="24">
        <v>-847.28</v>
      </c>
      <c r="AF79" s="24"/>
      <c r="AG79"/>
      <c r="AH79"/>
      <c r="AI79" s="66"/>
      <c r="AJ79"/>
      <c r="AK79"/>
      <c r="AL79"/>
      <c r="AM79" s="61"/>
      <c r="AN79"/>
      <c r="AO79"/>
      <c r="AP79"/>
      <c r="AQ79"/>
      <c r="AR79"/>
      <c r="AS79"/>
      <c r="AT79"/>
      <c r="AU79"/>
      <c r="AV79"/>
      <c r="AW79"/>
      <c r="AX79" s="59"/>
      <c r="AY79"/>
      <c r="BJ79"/>
      <c r="BK79"/>
      <c r="BL79"/>
      <c r="BM79"/>
      <c r="BN79"/>
      <c r="BV79" s="66"/>
      <c r="BW79" s="66"/>
      <c r="BX79" s="66"/>
      <c r="BY79" s="66"/>
      <c r="BZ79" s="66"/>
      <c r="CA79" s="66"/>
      <c r="CB79" s="72"/>
      <c r="CC79" s="72"/>
      <c r="CD79" s="72"/>
      <c r="CE79" s="72"/>
      <c r="CF79" s="66"/>
    </row>
    <row r="80" spans="1:84" ht="12.75" customHeight="1" x14ac:dyDescent="0.2">
      <c r="A80" s="23">
        <v>60</v>
      </c>
      <c r="B80" s="286">
        <v>42650</v>
      </c>
      <c r="C80" s="159" t="s">
        <v>167</v>
      </c>
      <c r="D80" s="5" t="s">
        <v>192</v>
      </c>
      <c r="E80" s="28"/>
      <c r="F80" s="463" t="s">
        <v>168</v>
      </c>
      <c r="G80" s="72"/>
      <c r="H80" s="72">
        <v>3.6</v>
      </c>
      <c r="I80" s="72"/>
      <c r="J80" s="163">
        <v>42726</v>
      </c>
      <c r="K80" s="23">
        <v>46</v>
      </c>
      <c r="L80" s="373"/>
      <c r="M80" s="374"/>
      <c r="N80" s="176">
        <f t="shared" si="9"/>
        <v>8989.9900000000052</v>
      </c>
      <c r="O80" s="245"/>
      <c r="P80" s="266">
        <v>3.6</v>
      </c>
      <c r="Q80" s="235">
        <f t="shared" si="10"/>
        <v>83047.029999999984</v>
      </c>
      <c r="R80" s="240"/>
      <c r="S80" s="240">
        <f t="shared" si="11"/>
        <v>12270.72</v>
      </c>
      <c r="T80" s="398"/>
      <c r="U80" s="399">
        <f t="shared" si="12"/>
        <v>0</v>
      </c>
      <c r="V80" s="19">
        <f t="shared" si="8"/>
        <v>104307.73999999999</v>
      </c>
      <c r="W80" s="123">
        <f t="shared" si="7"/>
        <v>-3.6</v>
      </c>
      <c r="X80" s="92"/>
      <c r="Y80" s="27"/>
      <c r="Z80" s="23" t="s">
        <v>289</v>
      </c>
      <c r="AA80" s="392">
        <v>-0.6</v>
      </c>
      <c r="AB80" s="169" t="s">
        <v>169</v>
      </c>
      <c r="AC80" s="63" t="s">
        <v>167</v>
      </c>
      <c r="AD80" s="63" t="s">
        <v>194</v>
      </c>
      <c r="AE80" s="24"/>
      <c r="AF80" s="24"/>
      <c r="AG80"/>
      <c r="AH80"/>
      <c r="AI80" s="61"/>
      <c r="AJ80"/>
      <c r="AK80"/>
      <c r="AL80"/>
      <c r="AM80" s="66"/>
      <c r="AN80" s="66"/>
      <c r="AO80" s="66"/>
      <c r="AP80" s="66">
        <v>-3</v>
      </c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187"/>
      <c r="BF80" s="66"/>
      <c r="BG80" s="187"/>
      <c r="BH80" s="66"/>
      <c r="BI80" s="66"/>
      <c r="BJ80" s="66"/>
      <c r="BK80" s="66"/>
      <c r="BL80" s="66"/>
      <c r="BM80" s="66"/>
      <c r="BN80" s="66"/>
      <c r="BO80" s="84"/>
      <c r="BV80" s="66"/>
      <c r="BW80" s="66"/>
      <c r="BX80" s="66"/>
      <c r="BY80" s="66"/>
      <c r="BZ80" s="66"/>
      <c r="CA80" s="66"/>
      <c r="CB80" s="72"/>
      <c r="CC80" s="72"/>
      <c r="CD80" s="72"/>
      <c r="CE80" s="72"/>
      <c r="CF80" s="66"/>
    </row>
    <row r="81" spans="1:84" x14ac:dyDescent="0.2">
      <c r="A81" s="23">
        <v>61</v>
      </c>
      <c r="B81" s="286">
        <v>42650</v>
      </c>
      <c r="C81" s="159" t="s">
        <v>209</v>
      </c>
      <c r="D81" s="5" t="s">
        <v>199</v>
      </c>
      <c r="E81" s="28"/>
      <c r="F81" s="463" t="s">
        <v>196</v>
      </c>
      <c r="G81" s="72">
        <v>2.46</v>
      </c>
      <c r="H81" s="72"/>
      <c r="I81" s="72"/>
      <c r="J81" s="163">
        <v>42643</v>
      </c>
      <c r="K81" s="23">
        <v>45</v>
      </c>
      <c r="L81" s="373"/>
      <c r="M81" s="374"/>
      <c r="N81" s="176">
        <f t="shared" si="9"/>
        <v>8989.9900000000052</v>
      </c>
      <c r="O81" s="245">
        <v>2.46</v>
      </c>
      <c r="P81" s="266"/>
      <c r="Q81" s="235">
        <f t="shared" si="10"/>
        <v>83049.489999999991</v>
      </c>
      <c r="R81" s="240"/>
      <c r="S81" s="240">
        <f t="shared" si="11"/>
        <v>12270.72</v>
      </c>
      <c r="T81" s="398"/>
      <c r="U81" s="399">
        <f t="shared" si="12"/>
        <v>0</v>
      </c>
      <c r="V81" s="19">
        <f t="shared" si="8"/>
        <v>104310.2</v>
      </c>
      <c r="W81" s="123">
        <f t="shared" si="7"/>
        <v>2.46</v>
      </c>
      <c r="X81" s="92"/>
      <c r="Y81" s="27"/>
      <c r="Z81" s="23"/>
      <c r="AA81" s="85"/>
      <c r="AB81" s="63"/>
      <c r="AC81" s="63"/>
      <c r="AD81" s="63"/>
      <c r="AE81" s="24"/>
      <c r="AF81" s="24"/>
      <c r="AG81"/>
      <c r="AH81"/>
      <c r="AI81" s="61"/>
      <c r="AJ81" s="77"/>
      <c r="AK81"/>
      <c r="AL81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>
        <v>2.46</v>
      </c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187"/>
      <c r="BK81" s="66"/>
      <c r="BL81" s="66"/>
      <c r="BM81" s="66"/>
      <c r="BN81" s="66"/>
      <c r="BO81" s="66"/>
      <c r="BV81" s="66"/>
      <c r="BW81" s="66"/>
      <c r="BX81" s="66"/>
      <c r="BY81" s="66"/>
      <c r="BZ81" s="66"/>
      <c r="CA81" s="66"/>
      <c r="CB81" s="72"/>
      <c r="CC81" s="72"/>
      <c r="CD81" s="72"/>
      <c r="CE81" s="72"/>
      <c r="CF81" s="66"/>
    </row>
    <row r="82" spans="1:84" x14ac:dyDescent="0.2">
      <c r="A82" s="23">
        <v>61</v>
      </c>
      <c r="B82" s="286">
        <v>42650</v>
      </c>
      <c r="C82" s="159" t="s">
        <v>207</v>
      </c>
      <c r="D82" s="5" t="s">
        <v>291</v>
      </c>
      <c r="E82" s="28"/>
      <c r="F82" s="463" t="s">
        <v>168</v>
      </c>
      <c r="G82" s="72"/>
      <c r="H82" s="72">
        <v>99.64</v>
      </c>
      <c r="I82" s="72"/>
      <c r="J82" s="163">
        <v>42643</v>
      </c>
      <c r="K82" s="23">
        <v>45</v>
      </c>
      <c r="L82" s="373"/>
      <c r="M82" s="374"/>
      <c r="N82" s="176">
        <f t="shared" si="9"/>
        <v>8989.9900000000052</v>
      </c>
      <c r="O82" s="245"/>
      <c r="P82" s="266">
        <v>99.64</v>
      </c>
      <c r="Q82" s="235">
        <f t="shared" si="10"/>
        <v>82949.849999999991</v>
      </c>
      <c r="R82" s="240"/>
      <c r="S82" s="240">
        <f t="shared" si="11"/>
        <v>12270.72</v>
      </c>
      <c r="T82" s="398"/>
      <c r="U82" s="399">
        <f t="shared" si="12"/>
        <v>0</v>
      </c>
      <c r="V82" s="19">
        <f t="shared" si="8"/>
        <v>104210.56</v>
      </c>
      <c r="W82" s="123">
        <f t="shared" si="7"/>
        <v>-99.64</v>
      </c>
      <c r="X82" s="92"/>
      <c r="Y82" s="27"/>
      <c r="Z82" s="23"/>
      <c r="AA82" s="85"/>
      <c r="AB82" s="372"/>
      <c r="AC82" s="63"/>
      <c r="AD82" s="63"/>
      <c r="AE82" s="24">
        <v>-29.89</v>
      </c>
      <c r="AF82" s="24">
        <v>-69.75</v>
      </c>
      <c r="AG82"/>
      <c r="AH82"/>
      <c r="AI82" s="61"/>
      <c r="AJ82"/>
      <c r="AK82" s="61"/>
      <c r="AL82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84"/>
      <c r="BL82" s="84"/>
      <c r="BM82" s="66"/>
      <c r="BN82" s="66"/>
      <c r="BO82" s="66"/>
      <c r="BS82" s="61"/>
      <c r="BV82" s="66"/>
      <c r="BW82" s="66"/>
      <c r="BX82" s="66"/>
      <c r="BY82" s="66"/>
      <c r="BZ82" s="66"/>
      <c r="CA82" s="66"/>
      <c r="CB82" s="72"/>
      <c r="CC82" s="72"/>
      <c r="CD82" s="72"/>
      <c r="CE82" s="72"/>
      <c r="CF82" s="66"/>
    </row>
    <row r="83" spans="1:84" x14ac:dyDescent="0.2">
      <c r="A83" s="23">
        <v>61</v>
      </c>
      <c r="B83" s="286">
        <v>42650</v>
      </c>
      <c r="C83" s="159" t="s">
        <v>207</v>
      </c>
      <c r="D83" s="5" t="s">
        <v>290</v>
      </c>
      <c r="E83" s="28"/>
      <c r="F83" s="463" t="s">
        <v>168</v>
      </c>
      <c r="G83" s="72"/>
      <c r="H83" s="72">
        <v>99.64</v>
      </c>
      <c r="I83" s="72"/>
      <c r="J83" s="163">
        <v>42643</v>
      </c>
      <c r="K83" s="23">
        <v>45</v>
      </c>
      <c r="L83" s="373"/>
      <c r="M83" s="374"/>
      <c r="N83" s="176">
        <f t="shared" si="9"/>
        <v>8989.9900000000052</v>
      </c>
      <c r="O83" s="245"/>
      <c r="P83" s="266">
        <v>99.64</v>
      </c>
      <c r="Q83" s="425">
        <f t="shared" si="10"/>
        <v>82850.209999999992</v>
      </c>
      <c r="R83" s="240"/>
      <c r="S83" s="426">
        <f t="shared" si="11"/>
        <v>12270.72</v>
      </c>
      <c r="T83" s="398"/>
      <c r="U83" s="399">
        <f t="shared" si="12"/>
        <v>0</v>
      </c>
      <c r="V83" s="19">
        <f t="shared" si="8"/>
        <v>104110.92</v>
      </c>
      <c r="W83" s="123">
        <f t="shared" si="7"/>
        <v>-99.64</v>
      </c>
      <c r="X83" s="92"/>
      <c r="Y83" s="27"/>
      <c r="Z83" s="23"/>
      <c r="AA83" s="85"/>
      <c r="AB83" s="174"/>
      <c r="AC83" s="174"/>
      <c r="AD83" s="174"/>
      <c r="AE83" s="66">
        <v>-29.89</v>
      </c>
      <c r="AF83" s="66">
        <v>-69.75</v>
      </c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72"/>
      <c r="CC83" s="72"/>
      <c r="CD83" s="72"/>
      <c r="CE83" s="72"/>
      <c r="CF83" s="66"/>
    </row>
    <row r="84" spans="1:84" x14ac:dyDescent="0.2">
      <c r="A84" s="23">
        <v>62</v>
      </c>
      <c r="B84" s="286">
        <v>42657</v>
      </c>
      <c r="C84" s="159" t="s">
        <v>167</v>
      </c>
      <c r="D84" s="5" t="s">
        <v>192</v>
      </c>
      <c r="E84" s="28"/>
      <c r="F84" s="463" t="s">
        <v>168</v>
      </c>
      <c r="G84" s="72"/>
      <c r="H84" s="72">
        <v>8.0399999999999991</v>
      </c>
      <c r="I84" s="72"/>
      <c r="J84" s="163">
        <v>42726</v>
      </c>
      <c r="K84" s="23">
        <v>46</v>
      </c>
      <c r="L84" s="373"/>
      <c r="M84" s="374"/>
      <c r="N84" s="176">
        <f t="shared" si="9"/>
        <v>8989.9900000000052</v>
      </c>
      <c r="O84" s="245"/>
      <c r="P84" s="266">
        <v>8.0399999999999991</v>
      </c>
      <c r="Q84" s="235">
        <f t="shared" si="10"/>
        <v>82842.17</v>
      </c>
      <c r="R84" s="240"/>
      <c r="S84" s="240">
        <f t="shared" si="11"/>
        <v>12270.72</v>
      </c>
      <c r="T84" s="398"/>
      <c r="U84" s="399">
        <f t="shared" si="12"/>
        <v>0</v>
      </c>
      <c r="V84" s="19">
        <f t="shared" si="8"/>
        <v>104102.88</v>
      </c>
      <c r="W84" s="123">
        <f t="shared" si="7"/>
        <v>-8.0400000000000009</v>
      </c>
      <c r="X84" s="92"/>
      <c r="Y84" s="27"/>
      <c r="Z84" s="23" t="s">
        <v>280</v>
      </c>
      <c r="AA84" s="61">
        <v>-1.34</v>
      </c>
      <c r="AB84" s="169" t="s">
        <v>169</v>
      </c>
      <c r="AC84" s="63" t="s">
        <v>167</v>
      </c>
      <c r="AD84" s="63" t="s">
        <v>194</v>
      </c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>
        <v>-6.7</v>
      </c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0"/>
      <c r="BU84" s="66"/>
      <c r="BV84" s="66"/>
      <c r="BW84" s="66"/>
      <c r="BX84" s="66"/>
      <c r="BY84" s="66"/>
      <c r="BZ84" s="66"/>
      <c r="CA84" s="66"/>
      <c r="CB84" s="72"/>
      <c r="CC84" s="72"/>
      <c r="CD84" s="72"/>
      <c r="CE84" s="72"/>
      <c r="CF84" s="66"/>
    </row>
    <row r="85" spans="1:84" ht="14.25" customHeight="1" x14ac:dyDescent="0.2">
      <c r="A85" s="23">
        <v>63</v>
      </c>
      <c r="B85" s="286">
        <v>42684</v>
      </c>
      <c r="C85" s="159" t="s">
        <v>167</v>
      </c>
      <c r="D85" s="5" t="s">
        <v>192</v>
      </c>
      <c r="E85" s="28"/>
      <c r="F85" s="463" t="s">
        <v>168</v>
      </c>
      <c r="G85" s="72"/>
      <c r="H85" s="72">
        <v>3.6</v>
      </c>
      <c r="I85" s="72"/>
      <c r="J85" s="163">
        <v>42726</v>
      </c>
      <c r="K85" s="23">
        <v>46</v>
      </c>
      <c r="L85" s="373"/>
      <c r="M85" s="374"/>
      <c r="N85" s="176">
        <f t="shared" si="9"/>
        <v>8989.9900000000052</v>
      </c>
      <c r="O85" s="245"/>
      <c r="P85" s="266">
        <v>3.6</v>
      </c>
      <c r="Q85" s="235">
        <f t="shared" si="10"/>
        <v>82838.569999999992</v>
      </c>
      <c r="R85" s="240"/>
      <c r="S85" s="240">
        <f t="shared" si="11"/>
        <v>12270.72</v>
      </c>
      <c r="T85" s="398"/>
      <c r="U85" s="399">
        <f t="shared" si="12"/>
        <v>0</v>
      </c>
      <c r="V85" s="19">
        <f t="shared" si="8"/>
        <v>104099.28</v>
      </c>
      <c r="W85" s="123">
        <f t="shared" si="7"/>
        <v>-3.6</v>
      </c>
      <c r="X85" s="92"/>
      <c r="Y85" s="27"/>
      <c r="Z85" s="23" t="s">
        <v>298</v>
      </c>
      <c r="AA85" s="392">
        <v>-0.6</v>
      </c>
      <c r="AB85" s="169" t="s">
        <v>169</v>
      </c>
      <c r="AC85" s="63" t="s">
        <v>167</v>
      </c>
      <c r="AD85" s="63" t="s">
        <v>194</v>
      </c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>
        <v>-3</v>
      </c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72"/>
      <c r="CC85" s="72"/>
      <c r="CD85" s="72"/>
      <c r="CE85" s="72"/>
      <c r="CF85" s="66"/>
    </row>
    <row r="86" spans="1:84" x14ac:dyDescent="0.2">
      <c r="A86" s="23">
        <v>64</v>
      </c>
      <c r="B86" s="286">
        <v>42684</v>
      </c>
      <c r="C86" s="159" t="s">
        <v>167</v>
      </c>
      <c r="D86" s="5" t="s">
        <v>192</v>
      </c>
      <c r="E86" s="28"/>
      <c r="F86" s="463" t="s">
        <v>168</v>
      </c>
      <c r="G86" s="72"/>
      <c r="H86" s="72">
        <v>8.0399999999999991</v>
      </c>
      <c r="I86" s="72"/>
      <c r="J86" s="163">
        <v>42726</v>
      </c>
      <c r="K86" s="23">
        <v>46</v>
      </c>
      <c r="L86" s="373"/>
      <c r="M86" s="374"/>
      <c r="N86" s="176">
        <f t="shared" si="9"/>
        <v>8989.9900000000052</v>
      </c>
      <c r="O86" s="245"/>
      <c r="P86" s="266">
        <v>8.0399999999999991</v>
      </c>
      <c r="Q86" s="235">
        <f t="shared" si="10"/>
        <v>82830.53</v>
      </c>
      <c r="R86" s="240"/>
      <c r="S86" s="240">
        <f t="shared" si="11"/>
        <v>12270.72</v>
      </c>
      <c r="T86" s="398"/>
      <c r="U86" s="399">
        <f t="shared" si="12"/>
        <v>0</v>
      </c>
      <c r="V86" s="19">
        <f t="shared" si="8"/>
        <v>104091.24</v>
      </c>
      <c r="W86" s="123">
        <f t="shared" si="7"/>
        <v>-8.0400000000000009</v>
      </c>
      <c r="X86" s="92"/>
      <c r="Y86" s="27"/>
      <c r="Z86" s="23" t="s">
        <v>298</v>
      </c>
      <c r="AA86" s="61">
        <v>-1.34</v>
      </c>
      <c r="AB86" s="169" t="s">
        <v>169</v>
      </c>
      <c r="AC86" s="63" t="s">
        <v>167</v>
      </c>
      <c r="AD86" s="63" t="s">
        <v>194</v>
      </c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>
        <v>-6.7</v>
      </c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24"/>
      <c r="BW86" s="24"/>
      <c r="BX86" s="24"/>
      <c r="BY86" s="24"/>
      <c r="BZ86" s="24"/>
      <c r="CA86" s="24"/>
      <c r="CB86" s="72"/>
      <c r="CC86" s="72"/>
      <c r="CD86" s="72"/>
      <c r="CE86" s="72"/>
      <c r="CF86" s="66"/>
    </row>
    <row r="87" spans="1:84" x14ac:dyDescent="0.2">
      <c r="A87" s="23">
        <v>65</v>
      </c>
      <c r="B87" s="286">
        <v>42684</v>
      </c>
      <c r="C87" s="159" t="s">
        <v>299</v>
      </c>
      <c r="D87" s="5" t="s">
        <v>300</v>
      </c>
      <c r="E87" s="28"/>
      <c r="F87" s="463">
        <v>100476</v>
      </c>
      <c r="G87" s="72"/>
      <c r="H87" s="72">
        <v>149</v>
      </c>
      <c r="I87" s="72"/>
      <c r="J87" s="163">
        <v>42726</v>
      </c>
      <c r="K87" s="23">
        <v>46</v>
      </c>
      <c r="L87" s="373"/>
      <c r="M87" s="374"/>
      <c r="N87" s="176">
        <f t="shared" si="9"/>
        <v>8989.9900000000052</v>
      </c>
      <c r="O87" s="245"/>
      <c r="P87" s="266">
        <v>149</v>
      </c>
      <c r="Q87" s="235">
        <f t="shared" si="10"/>
        <v>82681.53</v>
      </c>
      <c r="R87" s="240"/>
      <c r="S87" s="240">
        <f t="shared" si="11"/>
        <v>12270.72</v>
      </c>
      <c r="T87" s="398"/>
      <c r="U87" s="399">
        <f t="shared" si="12"/>
        <v>0</v>
      </c>
      <c r="V87" s="19">
        <f t="shared" si="8"/>
        <v>103942.24</v>
      </c>
      <c r="W87" s="123">
        <f t="shared" si="7"/>
        <v>-149</v>
      </c>
      <c r="X87" s="92"/>
      <c r="Y87" s="27"/>
      <c r="Z87" s="23"/>
      <c r="AA87" s="85"/>
      <c r="AB87" s="174"/>
      <c r="AC87" s="174"/>
      <c r="AD87" s="174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>
        <v>-149</v>
      </c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24"/>
      <c r="BW87" s="24"/>
      <c r="BX87" s="24"/>
      <c r="BY87" s="24"/>
      <c r="BZ87" s="24"/>
      <c r="CA87" s="24"/>
      <c r="CB87" s="72"/>
      <c r="CC87" s="72"/>
      <c r="CD87" s="72"/>
      <c r="CE87" s="72"/>
      <c r="CF87" s="66"/>
    </row>
    <row r="88" spans="1:84" x14ac:dyDescent="0.2">
      <c r="A88" s="23">
        <v>66</v>
      </c>
      <c r="B88" s="286">
        <v>42684</v>
      </c>
      <c r="C88" s="159" t="s">
        <v>275</v>
      </c>
      <c r="D88" s="5" t="s">
        <v>228</v>
      </c>
      <c r="E88" s="28"/>
      <c r="F88" s="463">
        <v>100477</v>
      </c>
      <c r="G88" s="72"/>
      <c r="H88" s="72">
        <v>354</v>
      </c>
      <c r="I88" s="72"/>
      <c r="J88" s="163">
        <v>42726</v>
      </c>
      <c r="K88" s="23">
        <v>46</v>
      </c>
      <c r="L88" s="373"/>
      <c r="M88" s="374"/>
      <c r="N88" s="176">
        <f t="shared" si="9"/>
        <v>8989.9900000000052</v>
      </c>
      <c r="O88" s="245"/>
      <c r="P88" s="266">
        <v>354</v>
      </c>
      <c r="Q88" s="235">
        <f t="shared" si="10"/>
        <v>82327.53</v>
      </c>
      <c r="R88" s="240"/>
      <c r="S88" s="240">
        <f t="shared" si="11"/>
        <v>12270.72</v>
      </c>
      <c r="T88" s="398"/>
      <c r="U88" s="399">
        <f t="shared" si="12"/>
        <v>0</v>
      </c>
      <c r="V88" s="19">
        <f t="shared" si="8"/>
        <v>103588.24</v>
      </c>
      <c r="W88" s="123">
        <f t="shared" si="7"/>
        <v>-354</v>
      </c>
      <c r="X88" s="92"/>
      <c r="Y88" s="27"/>
      <c r="Z88" s="23" t="s">
        <v>301</v>
      </c>
      <c r="AA88" s="85">
        <v>-59</v>
      </c>
      <c r="AB88" s="174" t="s">
        <v>230</v>
      </c>
      <c r="AC88" s="174" t="s">
        <v>227</v>
      </c>
      <c r="AD88" s="174" t="s">
        <v>228</v>
      </c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72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>
        <v>-295</v>
      </c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24"/>
      <c r="BW88" s="24"/>
      <c r="BX88" s="24"/>
      <c r="BY88" s="24"/>
      <c r="BZ88" s="24"/>
      <c r="CA88" s="24"/>
      <c r="CB88" s="72"/>
      <c r="CC88" s="72"/>
      <c r="CD88" s="72"/>
      <c r="CE88" s="72"/>
      <c r="CF88" s="66"/>
    </row>
    <row r="89" spans="1:84" x14ac:dyDescent="0.2">
      <c r="A89" s="23">
        <v>67</v>
      </c>
      <c r="B89" s="286">
        <v>42684</v>
      </c>
      <c r="C89" s="159" t="s">
        <v>302</v>
      </c>
      <c r="D89" s="5" t="s">
        <v>303</v>
      </c>
      <c r="E89" s="28"/>
      <c r="F89" s="463">
        <v>100478</v>
      </c>
      <c r="G89" s="72"/>
      <c r="H89" s="72">
        <v>50</v>
      </c>
      <c r="I89" s="72"/>
      <c r="J89" s="163">
        <v>42726</v>
      </c>
      <c r="K89" s="23">
        <v>46</v>
      </c>
      <c r="L89" s="373"/>
      <c r="M89" s="374"/>
      <c r="N89" s="176">
        <f t="shared" si="9"/>
        <v>8989.9900000000052</v>
      </c>
      <c r="O89" s="245"/>
      <c r="P89" s="266">
        <v>50</v>
      </c>
      <c r="Q89" s="235">
        <f t="shared" si="10"/>
        <v>82277.53</v>
      </c>
      <c r="R89" s="240"/>
      <c r="S89" s="240">
        <f t="shared" si="11"/>
        <v>12270.72</v>
      </c>
      <c r="T89" s="398"/>
      <c r="U89" s="399">
        <f t="shared" si="12"/>
        <v>0</v>
      </c>
      <c r="V89" s="19">
        <f t="shared" si="8"/>
        <v>103538.24000000001</v>
      </c>
      <c r="W89" s="123">
        <f t="shared" si="7"/>
        <v>-50</v>
      </c>
      <c r="X89" s="92"/>
      <c r="Y89" s="27"/>
      <c r="Z89" s="23"/>
      <c r="AA89" s="85"/>
      <c r="AB89" s="174"/>
      <c r="AC89" s="174"/>
      <c r="AD89" s="174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24"/>
      <c r="BW89" s="24"/>
      <c r="BX89" s="24"/>
      <c r="BY89" s="24"/>
      <c r="BZ89" s="24"/>
      <c r="CA89" s="24"/>
      <c r="CB89" s="72"/>
      <c r="CC89" s="72">
        <v>-50</v>
      </c>
      <c r="CD89" s="72"/>
      <c r="CE89" s="72"/>
      <c r="CF89" s="66"/>
    </row>
    <row r="90" spans="1:84" x14ac:dyDescent="0.2">
      <c r="A90" s="23">
        <v>68</v>
      </c>
      <c r="B90" s="286">
        <v>42684</v>
      </c>
      <c r="C90" s="159" t="s">
        <v>215</v>
      </c>
      <c r="D90" s="5" t="s">
        <v>304</v>
      </c>
      <c r="E90" s="28"/>
      <c r="F90" s="463">
        <v>100479</v>
      </c>
      <c r="G90" s="72"/>
      <c r="H90" s="72">
        <v>481.4</v>
      </c>
      <c r="I90" s="72"/>
      <c r="J90" s="163">
        <v>42726</v>
      </c>
      <c r="K90" s="23">
        <v>46</v>
      </c>
      <c r="L90" s="373"/>
      <c r="M90" s="374"/>
      <c r="N90" s="176">
        <f t="shared" si="9"/>
        <v>8989.9900000000052</v>
      </c>
      <c r="O90" s="245"/>
      <c r="P90" s="266">
        <v>481.4</v>
      </c>
      <c r="Q90" s="235">
        <f t="shared" si="10"/>
        <v>81796.13</v>
      </c>
      <c r="R90" s="240"/>
      <c r="S90" s="240">
        <f t="shared" si="11"/>
        <v>12270.72</v>
      </c>
      <c r="T90" s="398"/>
      <c r="U90" s="399">
        <f t="shared" si="12"/>
        <v>0</v>
      </c>
      <c r="V90" s="19">
        <f t="shared" si="8"/>
        <v>103056.84000000001</v>
      </c>
      <c r="W90" s="123">
        <f t="shared" si="7"/>
        <v>-481.4</v>
      </c>
      <c r="X90" s="92"/>
      <c r="Y90" s="27"/>
      <c r="Z90" s="23"/>
      <c r="AA90" s="85"/>
      <c r="AB90" s="174"/>
      <c r="AC90" s="174"/>
      <c r="AD90" s="174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>
        <v>-41.85</v>
      </c>
      <c r="AZ90" s="66">
        <v>-48.94</v>
      </c>
      <c r="BA90" s="66">
        <v>-83.15</v>
      </c>
      <c r="BB90" s="66"/>
      <c r="BC90" s="66">
        <v>-88.2</v>
      </c>
      <c r="BD90" s="66"/>
      <c r="BE90" s="66">
        <v>-95.95</v>
      </c>
      <c r="BF90" s="66"/>
      <c r="BG90" s="66"/>
      <c r="BH90" s="66"/>
      <c r="BI90" s="66">
        <v>-20.12</v>
      </c>
      <c r="BJ90" s="66"/>
      <c r="BK90" s="66"/>
      <c r="BL90" s="66"/>
      <c r="BM90" s="66"/>
      <c r="BN90" s="66">
        <v>-103.19</v>
      </c>
      <c r="BO90" s="66"/>
      <c r="BP90" s="66"/>
      <c r="BQ90" s="66"/>
      <c r="BR90" s="66"/>
      <c r="BS90" s="66"/>
      <c r="BT90" s="66"/>
      <c r="BU90" s="66"/>
      <c r="BV90" s="24"/>
      <c r="BW90" s="24"/>
      <c r="BX90" s="24"/>
      <c r="BY90" s="24"/>
      <c r="BZ90" s="24"/>
      <c r="CA90" s="24"/>
      <c r="CB90" s="72"/>
      <c r="CC90" s="72"/>
      <c r="CD90" s="72"/>
      <c r="CE90" s="72"/>
      <c r="CF90" s="66"/>
    </row>
    <row r="91" spans="1:84" s="28" customFormat="1" x14ac:dyDescent="0.2">
      <c r="A91" s="23">
        <v>69</v>
      </c>
      <c r="B91" s="286">
        <v>42684</v>
      </c>
      <c r="C91" s="159" t="s">
        <v>217</v>
      </c>
      <c r="D91" s="5" t="s">
        <v>305</v>
      </c>
      <c r="F91" s="463">
        <v>100480</v>
      </c>
      <c r="G91" s="72"/>
      <c r="H91" s="72">
        <v>728.24</v>
      </c>
      <c r="I91" s="72"/>
      <c r="J91" s="163">
        <v>42726</v>
      </c>
      <c r="K91" s="23">
        <v>46</v>
      </c>
      <c r="L91" s="373"/>
      <c r="M91" s="374"/>
      <c r="N91" s="176">
        <f t="shared" si="9"/>
        <v>8989.9900000000052</v>
      </c>
      <c r="O91" s="245"/>
      <c r="P91" s="266">
        <v>728.24</v>
      </c>
      <c r="Q91" s="235">
        <f t="shared" si="10"/>
        <v>81067.89</v>
      </c>
      <c r="R91" s="240"/>
      <c r="S91" s="240">
        <f t="shared" si="11"/>
        <v>12270.72</v>
      </c>
      <c r="T91" s="398"/>
      <c r="U91" s="399">
        <f t="shared" si="12"/>
        <v>0</v>
      </c>
      <c r="V91" s="19">
        <f t="shared" si="8"/>
        <v>102328.6</v>
      </c>
      <c r="W91" s="123">
        <f t="shared" si="7"/>
        <v>-728.24</v>
      </c>
      <c r="X91" s="92"/>
      <c r="Y91" s="27"/>
      <c r="Z91" s="23"/>
      <c r="AA91" s="85"/>
      <c r="AB91" s="174"/>
      <c r="AC91" s="174"/>
      <c r="AD91" s="174"/>
      <c r="AE91" s="72">
        <v>-728.24</v>
      </c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86"/>
      <c r="BL91" s="86"/>
      <c r="BM91" s="72"/>
      <c r="BN91" s="72"/>
      <c r="BO91" s="72"/>
      <c r="BP91" s="72"/>
      <c r="BQ91" s="72"/>
      <c r="BR91" s="72"/>
      <c r="BS91" s="72"/>
      <c r="BT91" s="72"/>
      <c r="BU91" s="72"/>
      <c r="BV91" s="27"/>
      <c r="BW91" s="27"/>
      <c r="BX91" s="27"/>
      <c r="BY91" s="27"/>
      <c r="BZ91" s="27"/>
      <c r="CA91" s="27"/>
      <c r="CB91" s="72"/>
      <c r="CC91" s="72"/>
      <c r="CD91" s="72"/>
      <c r="CE91" s="72"/>
      <c r="CF91" s="72"/>
    </row>
    <row r="92" spans="1:84" x14ac:dyDescent="0.2">
      <c r="A92" s="23">
        <v>70</v>
      </c>
      <c r="B92" s="286">
        <v>42684</v>
      </c>
      <c r="C92" s="159" t="s">
        <v>217</v>
      </c>
      <c r="D92" s="5" t="s">
        <v>306</v>
      </c>
      <c r="E92" s="28"/>
      <c r="F92" s="463">
        <v>100481</v>
      </c>
      <c r="G92" s="72"/>
      <c r="H92" s="72">
        <v>93.51</v>
      </c>
      <c r="I92" s="72"/>
      <c r="J92" s="163">
        <v>42726</v>
      </c>
      <c r="K92" s="23">
        <v>46</v>
      </c>
      <c r="L92" s="373"/>
      <c r="M92" s="374"/>
      <c r="N92" s="176">
        <f t="shared" si="9"/>
        <v>8989.9900000000052</v>
      </c>
      <c r="O92" s="245"/>
      <c r="P92" s="266">
        <v>93.51</v>
      </c>
      <c r="Q92" s="235">
        <f t="shared" si="10"/>
        <v>80974.38</v>
      </c>
      <c r="R92" s="240"/>
      <c r="S92" s="240">
        <f t="shared" si="11"/>
        <v>12270.72</v>
      </c>
      <c r="T92" s="398"/>
      <c r="U92" s="399">
        <f t="shared" si="12"/>
        <v>0</v>
      </c>
      <c r="V92" s="19">
        <f t="shared" si="8"/>
        <v>102235.09000000001</v>
      </c>
      <c r="W92" s="123">
        <f t="shared" si="7"/>
        <v>-93.509999999999991</v>
      </c>
      <c r="X92" s="92"/>
      <c r="Y92" s="27"/>
      <c r="Z92" s="23"/>
      <c r="AA92" s="85"/>
      <c r="AB92" s="174"/>
      <c r="AC92" s="174"/>
      <c r="AD92" s="174"/>
      <c r="AE92" s="66"/>
      <c r="AF92" s="66"/>
      <c r="AG92" s="66"/>
      <c r="AH92" s="66"/>
      <c r="AI92" s="66"/>
      <c r="AJ92" s="66"/>
      <c r="AK92" s="66"/>
      <c r="AL92" s="66"/>
      <c r="AM92" s="66"/>
      <c r="AN92" s="66">
        <v>-1.92</v>
      </c>
      <c r="AO92" s="66">
        <v>-28.38</v>
      </c>
      <c r="AP92" s="66">
        <v>-63.21</v>
      </c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24"/>
      <c r="BW92" s="24"/>
      <c r="BX92" s="24"/>
      <c r="BY92" s="24"/>
      <c r="BZ92" s="24"/>
      <c r="CA92" s="24"/>
      <c r="CB92" s="72"/>
      <c r="CC92" s="72"/>
      <c r="CD92" s="72"/>
      <c r="CE92" s="72"/>
      <c r="CF92" s="66"/>
    </row>
    <row r="93" spans="1:84" x14ac:dyDescent="0.2">
      <c r="A93" s="23"/>
      <c r="B93" s="286">
        <v>42684</v>
      </c>
      <c r="C93" s="159" t="s">
        <v>307</v>
      </c>
      <c r="D93" s="5" t="s">
        <v>308</v>
      </c>
      <c r="E93" s="28"/>
      <c r="F93" s="463">
        <v>100482</v>
      </c>
      <c r="G93" s="72"/>
      <c r="H93" s="72">
        <v>7</v>
      </c>
      <c r="I93" s="72"/>
      <c r="J93" s="163">
        <v>42726</v>
      </c>
      <c r="K93" s="23">
        <v>46</v>
      </c>
      <c r="L93" s="373"/>
      <c r="M93" s="374"/>
      <c r="N93" s="176">
        <f t="shared" si="9"/>
        <v>8989.9900000000052</v>
      </c>
      <c r="O93" s="245"/>
      <c r="P93" s="266">
        <v>7</v>
      </c>
      <c r="Q93" s="235">
        <f t="shared" si="10"/>
        <v>80967.38</v>
      </c>
      <c r="R93" s="240"/>
      <c r="S93" s="240">
        <f t="shared" si="11"/>
        <v>12270.72</v>
      </c>
      <c r="T93" s="398"/>
      <c r="U93" s="399">
        <f t="shared" si="12"/>
        <v>0</v>
      </c>
      <c r="V93" s="19">
        <f t="shared" si="8"/>
        <v>102228.09000000001</v>
      </c>
      <c r="W93" s="123">
        <f t="shared" si="7"/>
        <v>-7</v>
      </c>
      <c r="X93" s="92"/>
      <c r="Y93" s="27"/>
      <c r="Z93" s="23"/>
      <c r="AA93" s="85"/>
      <c r="AB93" s="174"/>
      <c r="AC93" s="174"/>
      <c r="AD93" s="174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>
        <v>-7</v>
      </c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24"/>
      <c r="BW93" s="24"/>
      <c r="BX93" s="24"/>
      <c r="BY93" s="24"/>
      <c r="BZ93" s="24"/>
      <c r="CA93" s="24"/>
      <c r="CB93" s="72"/>
      <c r="CC93" s="72"/>
      <c r="CD93" s="72"/>
      <c r="CE93" s="72"/>
      <c r="CF93" s="66"/>
    </row>
    <row r="94" spans="1:84" s="28" customFormat="1" x14ac:dyDescent="0.2">
      <c r="A94" s="23">
        <v>71</v>
      </c>
      <c r="B94" s="286">
        <v>42701</v>
      </c>
      <c r="C94" s="159" t="s">
        <v>309</v>
      </c>
      <c r="D94" s="5" t="s">
        <v>310</v>
      </c>
      <c r="F94" s="463"/>
      <c r="G94" s="72">
        <v>8475</v>
      </c>
      <c r="H94" s="72"/>
      <c r="I94" s="72"/>
      <c r="J94" s="163">
        <v>42726</v>
      </c>
      <c r="K94" s="23">
        <v>46</v>
      </c>
      <c r="L94" s="379"/>
      <c r="M94" s="378"/>
      <c r="N94" s="176">
        <f t="shared" si="9"/>
        <v>8989.9900000000052</v>
      </c>
      <c r="O94" s="356">
        <v>8475</v>
      </c>
      <c r="P94" s="267"/>
      <c r="Q94" s="234">
        <f t="shared" si="10"/>
        <v>89442.38</v>
      </c>
      <c r="R94" s="239"/>
      <c r="S94" s="239">
        <f t="shared" si="11"/>
        <v>12270.72</v>
      </c>
      <c r="T94" s="400"/>
      <c r="U94" s="401">
        <f t="shared" si="12"/>
        <v>0</v>
      </c>
      <c r="V94" s="168">
        <f t="shared" si="8"/>
        <v>110703.09000000001</v>
      </c>
      <c r="W94" s="123">
        <f t="shared" si="7"/>
        <v>8475</v>
      </c>
      <c r="X94" s="123"/>
      <c r="Y94" s="27"/>
      <c r="Z94" s="23"/>
      <c r="AA94" s="85"/>
      <c r="AB94" s="174"/>
      <c r="AC94" s="174"/>
      <c r="AD94" s="174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27"/>
      <c r="BW94" s="27"/>
      <c r="BX94" s="27">
        <v>8475</v>
      </c>
      <c r="BY94" s="27"/>
      <c r="BZ94" s="27"/>
      <c r="CA94" s="27"/>
      <c r="CB94" s="72"/>
      <c r="CC94" s="72"/>
      <c r="CD94" s="72"/>
      <c r="CE94" s="72"/>
      <c r="CF94" s="72"/>
    </row>
    <row r="95" spans="1:84" x14ac:dyDescent="0.2">
      <c r="A95" s="23">
        <v>72</v>
      </c>
      <c r="B95" s="286">
        <v>42711</v>
      </c>
      <c r="C95" s="159" t="s">
        <v>311</v>
      </c>
      <c r="D95" s="5" t="s">
        <v>312</v>
      </c>
      <c r="E95" s="28"/>
      <c r="F95" s="463">
        <v>100483</v>
      </c>
      <c r="G95" s="72"/>
      <c r="H95" s="72">
        <v>96</v>
      </c>
      <c r="I95" s="72"/>
      <c r="J95" s="163">
        <v>42726</v>
      </c>
      <c r="K95" s="23">
        <v>46</v>
      </c>
      <c r="L95" s="380"/>
      <c r="M95" s="381"/>
      <c r="N95" s="176">
        <f t="shared" si="9"/>
        <v>8989.9900000000052</v>
      </c>
      <c r="O95" s="247"/>
      <c r="P95" s="265">
        <v>96</v>
      </c>
      <c r="Q95" s="235">
        <f t="shared" si="10"/>
        <v>89346.38</v>
      </c>
      <c r="R95" s="240"/>
      <c r="S95" s="240">
        <f t="shared" si="11"/>
        <v>12270.72</v>
      </c>
      <c r="T95" s="398"/>
      <c r="U95" s="399">
        <f t="shared" si="12"/>
        <v>0</v>
      </c>
      <c r="V95" s="19">
        <f t="shared" si="8"/>
        <v>110607.09000000001</v>
      </c>
      <c r="W95" s="123">
        <f t="shared" si="7"/>
        <v>-96</v>
      </c>
      <c r="X95" s="92"/>
      <c r="Y95" s="27"/>
      <c r="Z95" s="23" t="s">
        <v>313</v>
      </c>
      <c r="AA95" s="85">
        <v>-16</v>
      </c>
      <c r="AB95" s="174" t="s">
        <v>314</v>
      </c>
      <c r="AC95" s="174" t="s">
        <v>311</v>
      </c>
      <c r="AD95" s="174" t="s">
        <v>315</v>
      </c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>
        <v>-80</v>
      </c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24"/>
      <c r="BW95" s="24"/>
      <c r="BX95" s="24"/>
      <c r="BY95" s="24"/>
      <c r="BZ95" s="24"/>
      <c r="CA95" s="24"/>
      <c r="CB95" s="72"/>
      <c r="CC95" s="72"/>
      <c r="CD95" s="72"/>
      <c r="CE95" s="72"/>
      <c r="CF95" s="66"/>
    </row>
    <row r="96" spans="1:84" x14ac:dyDescent="0.2">
      <c r="A96" s="23">
        <v>73</v>
      </c>
      <c r="B96" s="286">
        <v>42711</v>
      </c>
      <c r="C96" s="159" t="s">
        <v>316</v>
      </c>
      <c r="D96" s="5" t="s">
        <v>317</v>
      </c>
      <c r="E96" s="28"/>
      <c r="F96" s="463">
        <v>100484</v>
      </c>
      <c r="G96" s="72"/>
      <c r="H96" s="72">
        <v>1418.62</v>
      </c>
      <c r="I96" s="72"/>
      <c r="J96" s="163">
        <v>42726</v>
      </c>
      <c r="K96" s="23">
        <v>46</v>
      </c>
      <c r="L96" s="380"/>
      <c r="M96" s="381"/>
      <c r="N96" s="176">
        <f t="shared" si="9"/>
        <v>8989.9900000000052</v>
      </c>
      <c r="O96" s="247"/>
      <c r="P96" s="265">
        <v>1418.62</v>
      </c>
      <c r="Q96" s="235">
        <f t="shared" si="10"/>
        <v>87927.760000000009</v>
      </c>
      <c r="R96" s="240"/>
      <c r="S96" s="240">
        <f t="shared" si="11"/>
        <v>12270.72</v>
      </c>
      <c r="T96" s="398"/>
      <c r="U96" s="399">
        <f t="shared" si="12"/>
        <v>0</v>
      </c>
      <c r="V96" s="19">
        <f t="shared" si="8"/>
        <v>109188.47000000002</v>
      </c>
      <c r="W96" s="123">
        <f t="shared" si="7"/>
        <v>-1418.62</v>
      </c>
      <c r="X96" s="92"/>
      <c r="Y96" s="27"/>
      <c r="Z96" s="23"/>
      <c r="AA96" s="85"/>
      <c r="AB96" s="174"/>
      <c r="AC96" s="174"/>
      <c r="AD96" s="174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24"/>
      <c r="BW96" s="24"/>
      <c r="BX96" s="24">
        <v>-1418.62</v>
      </c>
      <c r="BY96" s="24"/>
      <c r="BZ96" s="24"/>
      <c r="CA96" s="24"/>
      <c r="CB96" s="72"/>
      <c r="CC96" s="72"/>
      <c r="CD96" s="72"/>
      <c r="CE96" s="72"/>
      <c r="CF96" s="66"/>
    </row>
    <row r="97" spans="1:84" x14ac:dyDescent="0.2">
      <c r="A97" s="23">
        <v>74</v>
      </c>
      <c r="B97" s="286">
        <v>42711</v>
      </c>
      <c r="C97" s="159" t="s">
        <v>64</v>
      </c>
      <c r="D97" s="5" t="s">
        <v>300</v>
      </c>
      <c r="E97" s="28"/>
      <c r="F97" s="463">
        <v>100485</v>
      </c>
      <c r="G97" s="72"/>
      <c r="H97" s="72">
        <v>36</v>
      </c>
      <c r="I97" s="72"/>
      <c r="J97" s="163">
        <v>42726</v>
      </c>
      <c r="K97" s="23">
        <v>46</v>
      </c>
      <c r="L97" s="380"/>
      <c r="M97" s="381"/>
      <c r="N97" s="176">
        <f t="shared" si="9"/>
        <v>8989.9900000000052</v>
      </c>
      <c r="O97" s="247"/>
      <c r="P97" s="265">
        <v>36</v>
      </c>
      <c r="Q97" s="235">
        <f t="shared" si="10"/>
        <v>87891.760000000009</v>
      </c>
      <c r="R97" s="240"/>
      <c r="S97" s="240">
        <f t="shared" si="11"/>
        <v>12270.72</v>
      </c>
      <c r="T97" s="398"/>
      <c r="U97" s="399">
        <f t="shared" si="12"/>
        <v>0</v>
      </c>
      <c r="V97" s="19">
        <f t="shared" si="8"/>
        <v>109152.47000000002</v>
      </c>
      <c r="W97" s="123">
        <f t="shared" si="7"/>
        <v>-36</v>
      </c>
      <c r="X97" s="92"/>
      <c r="Y97" s="27"/>
      <c r="Z97" s="23"/>
      <c r="AA97" s="85"/>
      <c r="AB97" s="174"/>
      <c r="AC97" s="174"/>
      <c r="AD97" s="174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>
        <v>-36</v>
      </c>
      <c r="BT97" s="66"/>
      <c r="BU97" s="66"/>
      <c r="BV97" s="24"/>
      <c r="BW97" s="24"/>
      <c r="BX97" s="24"/>
      <c r="BY97" s="24"/>
      <c r="BZ97" s="24"/>
      <c r="CA97" s="24"/>
      <c r="CB97" s="72"/>
      <c r="CC97" s="72"/>
      <c r="CD97" s="72"/>
      <c r="CE97" s="72"/>
      <c r="CF97" s="66"/>
    </row>
    <row r="98" spans="1:84" x14ac:dyDescent="0.2">
      <c r="A98" s="23">
        <v>75</v>
      </c>
      <c r="B98" s="286">
        <v>42711</v>
      </c>
      <c r="C98" s="159" t="s">
        <v>215</v>
      </c>
      <c r="D98" s="5" t="s">
        <v>318</v>
      </c>
      <c r="E98" s="28"/>
      <c r="F98" s="464">
        <v>100486</v>
      </c>
      <c r="G98" s="72"/>
      <c r="H98" s="72">
        <v>481.4</v>
      </c>
      <c r="I98" s="72"/>
      <c r="J98" s="163">
        <v>42726</v>
      </c>
      <c r="K98" s="23">
        <v>46</v>
      </c>
      <c r="L98" s="380"/>
      <c r="M98" s="381"/>
      <c r="N98" s="176">
        <f t="shared" si="9"/>
        <v>8989.9900000000052</v>
      </c>
      <c r="O98" s="247"/>
      <c r="P98" s="265">
        <v>481.4</v>
      </c>
      <c r="Q98" s="235">
        <f t="shared" si="10"/>
        <v>87410.360000000015</v>
      </c>
      <c r="R98" s="240"/>
      <c r="S98" s="240">
        <f t="shared" si="11"/>
        <v>12270.72</v>
      </c>
      <c r="T98" s="398"/>
      <c r="U98" s="399">
        <f t="shared" si="12"/>
        <v>0</v>
      </c>
      <c r="V98" s="19">
        <f t="shared" si="8"/>
        <v>108671.07000000002</v>
      </c>
      <c r="W98" s="123">
        <f t="shared" si="7"/>
        <v>-481.4</v>
      </c>
      <c r="X98" s="92"/>
      <c r="Y98" s="27"/>
      <c r="Z98" s="23"/>
      <c r="AA98" s="85"/>
      <c r="AB98" s="174"/>
      <c r="AC98" s="174"/>
      <c r="AD98" s="174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>
        <v>-41.85</v>
      </c>
      <c r="AZ98" s="66">
        <v>-48.94</v>
      </c>
      <c r="BA98" s="66">
        <v>-83.15</v>
      </c>
      <c r="BB98" s="66"/>
      <c r="BC98" s="66">
        <v>-88.2</v>
      </c>
      <c r="BD98" s="66"/>
      <c r="BE98" s="66">
        <v>-95.95</v>
      </c>
      <c r="BF98" s="66"/>
      <c r="BG98" s="66"/>
      <c r="BH98" s="66"/>
      <c r="BI98" s="66">
        <v>-20.12</v>
      </c>
      <c r="BJ98" s="66"/>
      <c r="BK98" s="66"/>
      <c r="BL98" s="66"/>
      <c r="BM98" s="66"/>
      <c r="BN98" s="66">
        <v>-103.19</v>
      </c>
      <c r="BO98" s="66"/>
      <c r="BP98" s="66"/>
      <c r="BQ98" s="66"/>
      <c r="BR98" s="66"/>
      <c r="BS98" s="66"/>
      <c r="BT98" s="66"/>
      <c r="BU98" s="66"/>
      <c r="BV98" s="24"/>
      <c r="BW98" s="24"/>
      <c r="BX98" s="24"/>
      <c r="BY98" s="24"/>
      <c r="BZ98" s="24"/>
      <c r="CA98" s="24"/>
      <c r="CB98" s="72"/>
      <c r="CC98" s="72"/>
      <c r="CD98" s="72"/>
      <c r="CE98" s="72"/>
      <c r="CF98" s="66"/>
    </row>
    <row r="99" spans="1:84" x14ac:dyDescent="0.2">
      <c r="A99" s="23">
        <v>76</v>
      </c>
      <c r="B99" s="286">
        <v>42711</v>
      </c>
      <c r="C99" s="159" t="s">
        <v>215</v>
      </c>
      <c r="D99" s="5" t="s">
        <v>319</v>
      </c>
      <c r="E99" s="28"/>
      <c r="F99" s="464">
        <v>100487</v>
      </c>
      <c r="G99" s="72"/>
      <c r="H99" s="72">
        <v>74</v>
      </c>
      <c r="I99" s="72"/>
      <c r="J99" s="163">
        <v>42726</v>
      </c>
      <c r="K99" s="23">
        <v>46</v>
      </c>
      <c r="L99" s="380"/>
      <c r="M99" s="381"/>
      <c r="N99" s="176">
        <f t="shared" si="9"/>
        <v>8989.9900000000052</v>
      </c>
      <c r="O99" s="247"/>
      <c r="P99" s="265">
        <v>74</v>
      </c>
      <c r="Q99" s="235">
        <f t="shared" si="10"/>
        <v>87336.360000000015</v>
      </c>
      <c r="R99" s="240"/>
      <c r="S99" s="240">
        <f t="shared" si="11"/>
        <v>12270.72</v>
      </c>
      <c r="T99" s="398"/>
      <c r="U99" s="399">
        <f t="shared" si="12"/>
        <v>0</v>
      </c>
      <c r="V99" s="19">
        <f t="shared" si="8"/>
        <v>108597.07000000002</v>
      </c>
      <c r="W99" s="123">
        <f t="shared" si="7"/>
        <v>-74</v>
      </c>
      <c r="X99" s="92"/>
      <c r="Y99" s="27"/>
      <c r="Z99" s="23"/>
      <c r="AA99" s="85"/>
      <c r="AB99" s="174"/>
      <c r="AC99" s="174"/>
      <c r="AD99" s="174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>
        <v>-74</v>
      </c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24"/>
      <c r="BW99" s="24"/>
      <c r="BX99" s="24"/>
      <c r="BY99" s="24"/>
      <c r="BZ99" s="24"/>
      <c r="CA99" s="24"/>
      <c r="CB99" s="72"/>
      <c r="CC99" s="72"/>
      <c r="CD99" s="72"/>
      <c r="CE99" s="72"/>
      <c r="CF99" s="66"/>
    </row>
    <row r="100" spans="1:84" x14ac:dyDescent="0.2">
      <c r="A100" s="23">
        <v>77</v>
      </c>
      <c r="B100" s="286">
        <v>42711</v>
      </c>
      <c r="C100" s="159" t="s">
        <v>217</v>
      </c>
      <c r="D100" s="5" t="s">
        <v>320</v>
      </c>
      <c r="E100" s="28"/>
      <c r="F100" s="464">
        <v>100488</v>
      </c>
      <c r="G100" s="72"/>
      <c r="H100" s="72">
        <v>728.44</v>
      </c>
      <c r="I100" s="72"/>
      <c r="J100" s="163">
        <v>42726</v>
      </c>
      <c r="K100" s="23">
        <v>46</v>
      </c>
      <c r="L100" s="380"/>
      <c r="M100" s="381"/>
      <c r="N100" s="176">
        <f t="shared" si="9"/>
        <v>8989.9900000000052</v>
      </c>
      <c r="O100" s="247"/>
      <c r="P100" s="265">
        <v>728.44</v>
      </c>
      <c r="Q100" s="235">
        <f t="shared" si="10"/>
        <v>86607.920000000013</v>
      </c>
      <c r="R100" s="240"/>
      <c r="S100" s="240">
        <f t="shared" si="11"/>
        <v>12270.72</v>
      </c>
      <c r="T100" s="398"/>
      <c r="U100" s="399">
        <f t="shared" si="12"/>
        <v>0</v>
      </c>
      <c r="V100" s="19">
        <f t="shared" si="8"/>
        <v>107868.63000000002</v>
      </c>
      <c r="W100" s="123">
        <f t="shared" si="7"/>
        <v>-728.44</v>
      </c>
      <c r="X100" s="92"/>
      <c r="Y100" s="27"/>
      <c r="Z100" s="23"/>
      <c r="AA100" s="85"/>
      <c r="AB100" s="174"/>
      <c r="AC100" s="174"/>
      <c r="AD100" s="174"/>
      <c r="AE100" s="66">
        <v>-728.44</v>
      </c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24"/>
      <c r="BW100" s="24"/>
      <c r="BX100" s="24"/>
      <c r="BY100" s="24"/>
      <c r="BZ100" s="24"/>
      <c r="CA100" s="24"/>
      <c r="CB100" s="72"/>
      <c r="CC100" s="72"/>
      <c r="CD100" s="72"/>
      <c r="CE100" s="72"/>
      <c r="CF100" s="66"/>
    </row>
    <row r="101" spans="1:84" x14ac:dyDescent="0.2">
      <c r="A101" s="23">
        <v>78</v>
      </c>
      <c r="B101" s="286">
        <v>42711</v>
      </c>
      <c r="C101" s="159" t="s">
        <v>217</v>
      </c>
      <c r="D101" s="5" t="s">
        <v>321</v>
      </c>
      <c r="E101" s="28"/>
      <c r="F101" s="463">
        <v>100489</v>
      </c>
      <c r="G101" s="72"/>
      <c r="H101" s="72">
        <v>286.81</v>
      </c>
      <c r="I101" s="72"/>
      <c r="J101" s="163">
        <v>42726</v>
      </c>
      <c r="K101" s="23">
        <v>46</v>
      </c>
      <c r="L101" s="380"/>
      <c r="M101" s="381"/>
      <c r="N101" s="176">
        <f t="shared" si="9"/>
        <v>8989.9900000000052</v>
      </c>
      <c r="O101" s="247"/>
      <c r="P101" s="265">
        <v>286.81</v>
      </c>
      <c r="Q101" s="235">
        <f t="shared" si="10"/>
        <v>86321.110000000015</v>
      </c>
      <c r="R101" s="240"/>
      <c r="S101" s="240">
        <f t="shared" si="11"/>
        <v>12270.72</v>
      </c>
      <c r="T101" s="398"/>
      <c r="U101" s="399">
        <f t="shared" si="12"/>
        <v>0</v>
      </c>
      <c r="V101" s="19">
        <f t="shared" si="8"/>
        <v>107581.82000000002</v>
      </c>
      <c r="W101" s="123">
        <f t="shared" si="7"/>
        <v>-286.81</v>
      </c>
      <c r="X101" s="92"/>
      <c r="Y101" s="27"/>
      <c r="Z101" s="23"/>
      <c r="AA101" s="85"/>
      <c r="AB101" s="174"/>
      <c r="AC101" s="174"/>
      <c r="AD101" s="174"/>
      <c r="AE101" s="66"/>
      <c r="AF101" s="66"/>
      <c r="AG101" s="66">
        <v>-200</v>
      </c>
      <c r="AH101" s="66"/>
      <c r="AI101" s="66"/>
      <c r="AJ101" s="66"/>
      <c r="AK101" s="66"/>
      <c r="AL101" s="66"/>
      <c r="AM101" s="66"/>
      <c r="AN101" s="66">
        <v>-1.28</v>
      </c>
      <c r="AO101" s="66">
        <v>-37.840000000000003</v>
      </c>
      <c r="AP101" s="66">
        <v>-47.69</v>
      </c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24"/>
      <c r="BW101" s="24"/>
      <c r="BX101" s="24"/>
      <c r="BY101" s="24"/>
      <c r="BZ101" s="24"/>
      <c r="CA101" s="24"/>
      <c r="CB101" s="72"/>
      <c r="CC101" s="72"/>
      <c r="CD101" s="72"/>
      <c r="CE101" s="72"/>
      <c r="CF101" s="66"/>
    </row>
    <row r="102" spans="1:84" x14ac:dyDescent="0.2">
      <c r="A102" s="23">
        <v>79</v>
      </c>
      <c r="B102" s="286">
        <v>42711</v>
      </c>
      <c r="C102" s="159" t="s">
        <v>167</v>
      </c>
      <c r="D102" s="5" t="s">
        <v>192</v>
      </c>
      <c r="E102" s="28"/>
      <c r="F102" s="463" t="s">
        <v>168</v>
      </c>
      <c r="G102" s="72"/>
      <c r="H102" s="72">
        <v>3.6</v>
      </c>
      <c r="I102" s="72"/>
      <c r="J102" s="163">
        <v>42726</v>
      </c>
      <c r="K102" s="23">
        <v>46</v>
      </c>
      <c r="L102" s="380"/>
      <c r="M102" s="381"/>
      <c r="N102" s="176">
        <f t="shared" si="9"/>
        <v>8989.9900000000052</v>
      </c>
      <c r="O102" s="247"/>
      <c r="P102" s="265">
        <v>3.6</v>
      </c>
      <c r="Q102" s="235">
        <f t="shared" si="10"/>
        <v>86317.510000000009</v>
      </c>
      <c r="R102" s="240"/>
      <c r="S102" s="240">
        <f t="shared" si="11"/>
        <v>12270.72</v>
      </c>
      <c r="T102" s="398"/>
      <c r="U102" s="399">
        <f t="shared" si="12"/>
        <v>0</v>
      </c>
      <c r="V102" s="19">
        <f t="shared" si="8"/>
        <v>107578.22000000002</v>
      </c>
      <c r="W102" s="123">
        <f t="shared" si="7"/>
        <v>-3.6</v>
      </c>
      <c r="X102" s="92"/>
      <c r="Y102" s="27"/>
      <c r="Z102" s="23" t="s">
        <v>322</v>
      </c>
      <c r="AA102" s="392">
        <v>-0.6</v>
      </c>
      <c r="AB102" s="169" t="s">
        <v>169</v>
      </c>
      <c r="AC102" s="63" t="s">
        <v>167</v>
      </c>
      <c r="AD102" s="63" t="s">
        <v>194</v>
      </c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>
        <v>-3</v>
      </c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24"/>
      <c r="BW102" s="24"/>
      <c r="BX102" s="24"/>
      <c r="BY102" s="24"/>
      <c r="BZ102" s="24"/>
      <c r="CA102" s="24"/>
      <c r="CB102" s="72"/>
      <c r="CC102" s="72"/>
      <c r="CD102" s="72"/>
      <c r="CE102" s="72"/>
      <c r="CF102" s="66"/>
    </row>
    <row r="103" spans="1:84" x14ac:dyDescent="0.2">
      <c r="A103" s="23">
        <v>80</v>
      </c>
      <c r="B103" s="286">
        <v>42722</v>
      </c>
      <c r="C103" s="159" t="s">
        <v>167</v>
      </c>
      <c r="D103" s="5" t="s">
        <v>192</v>
      </c>
      <c r="E103" s="28"/>
      <c r="F103" s="463" t="s">
        <v>168</v>
      </c>
      <c r="G103" s="72"/>
      <c r="H103" s="72">
        <v>8.0399999999999991</v>
      </c>
      <c r="I103" s="72"/>
      <c r="J103" s="163">
        <v>42726</v>
      </c>
      <c r="K103" s="23">
        <v>46</v>
      </c>
      <c r="L103" s="380"/>
      <c r="M103" s="381"/>
      <c r="N103" s="176">
        <f t="shared" si="9"/>
        <v>8989.9900000000052</v>
      </c>
      <c r="O103" s="247"/>
      <c r="P103" s="265">
        <v>8.0399999999999991</v>
      </c>
      <c r="Q103" s="235">
        <f t="shared" si="10"/>
        <v>86309.470000000016</v>
      </c>
      <c r="R103" s="240"/>
      <c r="S103" s="240">
        <f t="shared" si="11"/>
        <v>12270.72</v>
      </c>
      <c r="T103" s="398"/>
      <c r="U103" s="399">
        <f t="shared" si="12"/>
        <v>0</v>
      </c>
      <c r="V103" s="19">
        <f t="shared" si="8"/>
        <v>107570.18000000002</v>
      </c>
      <c r="W103" s="123">
        <f t="shared" si="7"/>
        <v>-8.0400000000000009</v>
      </c>
      <c r="X103" s="92"/>
      <c r="Y103" s="27"/>
      <c r="Z103" s="23" t="s">
        <v>322</v>
      </c>
      <c r="AA103" s="61">
        <v>-1.34</v>
      </c>
      <c r="AB103" s="169" t="s">
        <v>169</v>
      </c>
      <c r="AC103" s="63" t="s">
        <v>167</v>
      </c>
      <c r="AD103" s="63" t="s">
        <v>194</v>
      </c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>
        <v>-6.7</v>
      </c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24"/>
      <c r="BW103" s="24"/>
      <c r="BX103" s="24"/>
      <c r="BY103" s="24"/>
      <c r="BZ103" s="24"/>
      <c r="CA103" s="24"/>
      <c r="CB103" s="72"/>
      <c r="CC103" s="72"/>
      <c r="CD103" s="72"/>
      <c r="CE103" s="72"/>
      <c r="CF103" s="66"/>
    </row>
    <row r="104" spans="1:84" x14ac:dyDescent="0.2">
      <c r="A104" s="23">
        <v>81</v>
      </c>
      <c r="B104" s="286">
        <v>42738</v>
      </c>
      <c r="C104" s="159" t="s">
        <v>323</v>
      </c>
      <c r="D104" s="5" t="s">
        <v>324</v>
      </c>
      <c r="E104" s="28"/>
      <c r="F104" s="463" t="s">
        <v>168</v>
      </c>
      <c r="G104" s="72"/>
      <c r="H104" s="72">
        <v>99.64</v>
      </c>
      <c r="I104" s="72"/>
      <c r="J104" s="163">
        <v>42726</v>
      </c>
      <c r="K104" s="23">
        <v>46</v>
      </c>
      <c r="L104" s="380"/>
      <c r="M104" s="381"/>
      <c r="N104" s="176">
        <f t="shared" si="9"/>
        <v>8989.9900000000052</v>
      </c>
      <c r="O104" s="247"/>
      <c r="P104" s="265">
        <v>99.64</v>
      </c>
      <c r="Q104" s="235">
        <f t="shared" si="10"/>
        <v>86209.830000000016</v>
      </c>
      <c r="R104" s="240"/>
      <c r="S104" s="240">
        <f t="shared" si="11"/>
        <v>12270.72</v>
      </c>
      <c r="T104" s="398"/>
      <c r="U104" s="399">
        <f t="shared" si="12"/>
        <v>0</v>
      </c>
      <c r="V104" s="19">
        <f t="shared" si="8"/>
        <v>107470.54000000002</v>
      </c>
      <c r="W104" s="123">
        <f t="shared" ref="W104:W135" si="13">SUM(Y104:CF104)</f>
        <v>-99.64</v>
      </c>
      <c r="X104" s="92"/>
      <c r="Y104" s="27"/>
      <c r="Z104" s="23"/>
      <c r="AA104" s="85"/>
      <c r="AB104" s="63"/>
      <c r="AC104" s="174"/>
      <c r="AD104" s="174"/>
      <c r="AE104" s="66">
        <v>-29.89</v>
      </c>
      <c r="AF104" s="66">
        <v>-69.75</v>
      </c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24"/>
      <c r="BW104" s="24"/>
      <c r="BX104" s="24"/>
      <c r="BY104" s="24"/>
      <c r="BZ104" s="24"/>
      <c r="CA104" s="24"/>
      <c r="CB104" s="72"/>
      <c r="CC104" s="72"/>
      <c r="CD104" s="72"/>
      <c r="CE104" s="72"/>
      <c r="CF104" s="66"/>
    </row>
    <row r="105" spans="1:84" x14ac:dyDescent="0.2">
      <c r="A105" s="23">
        <v>81</v>
      </c>
      <c r="B105" s="286">
        <v>42738</v>
      </c>
      <c r="C105" s="159" t="s">
        <v>207</v>
      </c>
      <c r="D105" s="5" t="s">
        <v>325</v>
      </c>
      <c r="E105" s="28"/>
      <c r="F105" s="463" t="s">
        <v>168</v>
      </c>
      <c r="G105" s="72"/>
      <c r="H105" s="72">
        <v>99.64</v>
      </c>
      <c r="I105" s="72"/>
      <c r="J105" s="163">
        <v>42726</v>
      </c>
      <c r="K105" s="23">
        <v>46</v>
      </c>
      <c r="L105" s="380"/>
      <c r="M105" s="381"/>
      <c r="N105" s="176">
        <f t="shared" si="9"/>
        <v>8989.9900000000052</v>
      </c>
      <c r="O105" s="247"/>
      <c r="P105" s="265">
        <v>99.64</v>
      </c>
      <c r="Q105" s="235">
        <f t="shared" si="10"/>
        <v>86110.190000000017</v>
      </c>
      <c r="R105" s="240"/>
      <c r="S105" s="240">
        <f t="shared" si="11"/>
        <v>12270.72</v>
      </c>
      <c r="T105" s="398"/>
      <c r="U105" s="399">
        <f t="shared" si="12"/>
        <v>0</v>
      </c>
      <c r="V105" s="19">
        <f t="shared" si="8"/>
        <v>107370.90000000002</v>
      </c>
      <c r="W105" s="123">
        <f t="shared" si="13"/>
        <v>-99.64</v>
      </c>
      <c r="X105" s="92"/>
      <c r="Y105" s="27"/>
      <c r="Z105" s="23"/>
      <c r="AA105" s="85"/>
      <c r="AB105" s="174"/>
      <c r="AC105" s="174"/>
      <c r="AD105" s="174"/>
      <c r="AE105" s="66">
        <v>-29.89</v>
      </c>
      <c r="AF105" s="66">
        <v>-69.75</v>
      </c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24"/>
      <c r="BW105" s="24"/>
      <c r="BX105" s="24"/>
      <c r="BY105" s="24"/>
      <c r="BZ105" s="24"/>
      <c r="CA105" s="24"/>
      <c r="CB105" s="72"/>
      <c r="CC105" s="72"/>
      <c r="CD105" s="72"/>
      <c r="CE105" s="72"/>
      <c r="CF105" s="66"/>
    </row>
    <row r="106" spans="1:84" ht="13.5" thickBot="1" x14ac:dyDescent="0.25">
      <c r="A106" s="23">
        <v>81</v>
      </c>
      <c r="B106" s="286">
        <v>42738</v>
      </c>
      <c r="C106" s="159" t="s">
        <v>209</v>
      </c>
      <c r="D106" s="5" t="s">
        <v>199</v>
      </c>
      <c r="E106" s="28"/>
      <c r="F106" s="463" t="s">
        <v>196</v>
      </c>
      <c r="G106" s="72">
        <v>4.2</v>
      </c>
      <c r="H106" s="72"/>
      <c r="I106" s="72"/>
      <c r="J106" s="163">
        <v>42726</v>
      </c>
      <c r="K106" s="23">
        <v>46</v>
      </c>
      <c r="L106" s="380"/>
      <c r="M106" s="381"/>
      <c r="N106" s="176">
        <f t="shared" si="9"/>
        <v>8989.9900000000052</v>
      </c>
      <c r="O106" s="247">
        <v>4.2</v>
      </c>
      <c r="P106" s="265"/>
      <c r="Q106" s="235">
        <f t="shared" si="10"/>
        <v>86114.390000000014</v>
      </c>
      <c r="R106" s="240"/>
      <c r="S106" s="240">
        <f t="shared" si="11"/>
        <v>12270.72</v>
      </c>
      <c r="T106" s="398"/>
      <c r="U106" s="399">
        <f t="shared" si="12"/>
        <v>0</v>
      </c>
      <c r="V106" s="19">
        <f t="shared" si="8"/>
        <v>107375.10000000002</v>
      </c>
      <c r="W106" s="123">
        <f t="shared" si="13"/>
        <v>4.2</v>
      </c>
      <c r="X106" s="92"/>
      <c r="Y106" s="27"/>
      <c r="Z106" s="23"/>
      <c r="AA106" s="85"/>
      <c r="AB106" s="40"/>
      <c r="AC106" s="40"/>
      <c r="AD106" s="40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>
        <v>4.2</v>
      </c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24"/>
      <c r="BW106" s="24"/>
      <c r="BX106" s="24"/>
      <c r="BY106" s="24"/>
      <c r="BZ106" s="24"/>
      <c r="CA106" s="24"/>
      <c r="CB106" s="72"/>
      <c r="CC106" s="72"/>
      <c r="CD106" s="72"/>
      <c r="CE106" s="72"/>
      <c r="CF106" s="66"/>
    </row>
    <row r="107" spans="1:84" ht="13.5" thickBot="1" x14ac:dyDescent="0.25">
      <c r="A107" s="23">
        <v>81</v>
      </c>
      <c r="B107" s="286">
        <v>42738</v>
      </c>
      <c r="C107" s="159" t="s">
        <v>209</v>
      </c>
      <c r="D107" s="5" t="s">
        <v>199</v>
      </c>
      <c r="E107" s="28"/>
      <c r="F107" s="463" t="s">
        <v>196</v>
      </c>
      <c r="G107" s="72">
        <v>4.25</v>
      </c>
      <c r="H107" s="72"/>
      <c r="I107" s="72"/>
      <c r="J107" s="163">
        <v>42726</v>
      </c>
      <c r="K107" s="23">
        <v>46</v>
      </c>
      <c r="L107" s="380"/>
      <c r="M107" s="381"/>
      <c r="N107" s="176">
        <f t="shared" si="9"/>
        <v>8989.9900000000052</v>
      </c>
      <c r="O107" s="247">
        <v>4.25</v>
      </c>
      <c r="P107" s="265"/>
      <c r="Q107" s="422">
        <f t="shared" si="10"/>
        <v>86118.640000000014</v>
      </c>
      <c r="R107" s="240"/>
      <c r="S107" s="240">
        <f t="shared" si="11"/>
        <v>12270.72</v>
      </c>
      <c r="T107" s="398"/>
      <c r="U107" s="399">
        <f t="shared" si="12"/>
        <v>0</v>
      </c>
      <c r="V107" s="19">
        <f t="shared" si="8"/>
        <v>107379.35000000002</v>
      </c>
      <c r="W107" s="123">
        <f t="shared" si="13"/>
        <v>4.25</v>
      </c>
      <c r="X107" s="92"/>
      <c r="Y107" s="27"/>
      <c r="Z107" s="23"/>
      <c r="AA107" s="85"/>
      <c r="AB107" s="174"/>
      <c r="AC107" s="174"/>
      <c r="AD107" s="174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>
        <v>4.25</v>
      </c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24"/>
      <c r="BW107" s="24"/>
      <c r="BX107" s="24"/>
      <c r="BY107" s="24"/>
      <c r="BZ107" s="24"/>
      <c r="CA107" s="24"/>
      <c r="CB107" s="72"/>
      <c r="CC107" s="72"/>
      <c r="CD107" s="72"/>
      <c r="CE107" s="72"/>
      <c r="CF107" s="66"/>
    </row>
    <row r="108" spans="1:84" ht="13.5" thickBot="1" x14ac:dyDescent="0.25">
      <c r="A108" s="23">
        <v>82</v>
      </c>
      <c r="B108" s="286">
        <v>42742</v>
      </c>
      <c r="C108" s="455" t="s">
        <v>209</v>
      </c>
      <c r="D108" s="5" t="s">
        <v>199</v>
      </c>
      <c r="E108" s="72"/>
      <c r="F108" s="463" t="s">
        <v>196</v>
      </c>
      <c r="G108" s="72">
        <v>5.77</v>
      </c>
      <c r="H108" s="72"/>
      <c r="I108" s="72"/>
      <c r="J108" s="394">
        <v>42734</v>
      </c>
      <c r="K108" s="23">
        <v>31</v>
      </c>
      <c r="L108" s="380"/>
      <c r="M108" s="381"/>
      <c r="N108" s="176">
        <f t="shared" si="9"/>
        <v>8989.9900000000052</v>
      </c>
      <c r="O108" s="247"/>
      <c r="P108" s="265"/>
      <c r="Q108" s="235">
        <f t="shared" si="10"/>
        <v>86118.640000000014</v>
      </c>
      <c r="R108" s="240">
        <v>5.77</v>
      </c>
      <c r="S108" s="421">
        <f t="shared" si="11"/>
        <v>12276.49</v>
      </c>
      <c r="T108" s="398"/>
      <c r="U108" s="399">
        <f t="shared" si="12"/>
        <v>0</v>
      </c>
      <c r="V108" s="19">
        <f t="shared" si="8"/>
        <v>107385.12000000002</v>
      </c>
      <c r="W108" s="123">
        <f t="shared" si="13"/>
        <v>5.77</v>
      </c>
      <c r="X108" s="92"/>
      <c r="Y108" s="27"/>
      <c r="Z108" s="23"/>
      <c r="AA108" s="85"/>
      <c r="AB108" s="169"/>
      <c r="AC108" s="63"/>
      <c r="AD108" s="63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>
        <v>5.77</v>
      </c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24"/>
      <c r="BW108" s="24"/>
      <c r="BX108" s="24"/>
      <c r="BY108" s="24"/>
      <c r="BZ108" s="24"/>
      <c r="CA108" s="24"/>
      <c r="CB108" s="72"/>
      <c r="CC108" s="72"/>
      <c r="CD108" s="72"/>
      <c r="CE108" s="72"/>
      <c r="CF108" s="66"/>
    </row>
    <row r="109" spans="1:84" ht="13.5" thickBot="1" x14ac:dyDescent="0.25">
      <c r="A109" s="23">
        <v>83</v>
      </c>
      <c r="B109" s="286">
        <v>42742</v>
      </c>
      <c r="C109" s="455" t="s">
        <v>207</v>
      </c>
      <c r="D109" s="5" t="s">
        <v>326</v>
      </c>
      <c r="E109" s="28"/>
      <c r="F109" s="463" t="s">
        <v>168</v>
      </c>
      <c r="G109" s="72"/>
      <c r="H109" s="72">
        <v>99.64</v>
      </c>
      <c r="I109" s="72"/>
      <c r="J109" s="394">
        <v>42734</v>
      </c>
      <c r="K109" s="23">
        <v>47</v>
      </c>
      <c r="L109" s="380"/>
      <c r="M109" s="381"/>
      <c r="N109" s="176">
        <f t="shared" si="9"/>
        <v>8989.9900000000052</v>
      </c>
      <c r="O109" s="247"/>
      <c r="P109" s="265">
        <v>99.64</v>
      </c>
      <c r="Q109" s="422">
        <f t="shared" si="10"/>
        <v>86019.000000000015</v>
      </c>
      <c r="R109" s="240"/>
      <c r="S109" s="240">
        <f t="shared" si="11"/>
        <v>12276.49</v>
      </c>
      <c r="T109" s="398"/>
      <c r="U109" s="399">
        <f t="shared" si="12"/>
        <v>0</v>
      </c>
      <c r="V109" s="19">
        <f t="shared" si="8"/>
        <v>107285.48000000003</v>
      </c>
      <c r="W109" s="123">
        <f t="shared" si="13"/>
        <v>-99.64</v>
      </c>
      <c r="X109" s="92"/>
      <c r="Y109" s="27"/>
      <c r="Z109" s="23"/>
      <c r="AA109" s="85"/>
      <c r="AB109" s="169"/>
      <c r="AC109" s="63"/>
      <c r="AD109" s="63"/>
      <c r="AE109" s="66">
        <v>-29.89</v>
      </c>
      <c r="AF109" s="66">
        <v>-69.75</v>
      </c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24"/>
      <c r="BW109" s="24"/>
      <c r="BX109" s="24"/>
      <c r="BY109" s="24"/>
      <c r="BZ109" s="24"/>
      <c r="CA109" s="24"/>
      <c r="CB109" s="72"/>
      <c r="CC109" s="72"/>
      <c r="CD109" s="72"/>
      <c r="CE109" s="72"/>
      <c r="CF109" s="66"/>
    </row>
    <row r="110" spans="1:84" x14ac:dyDescent="0.2">
      <c r="A110" s="23">
        <v>84</v>
      </c>
      <c r="B110" s="286">
        <v>42746</v>
      </c>
      <c r="C110" s="455" t="s">
        <v>167</v>
      </c>
      <c r="D110" s="5" t="s">
        <v>192</v>
      </c>
      <c r="E110" s="28"/>
      <c r="F110" s="463" t="s">
        <v>168</v>
      </c>
      <c r="G110" s="72"/>
      <c r="H110" s="72">
        <v>8.0399999999999991</v>
      </c>
      <c r="I110" s="72"/>
      <c r="J110" s="457">
        <v>42822</v>
      </c>
      <c r="K110" s="23">
        <v>48</v>
      </c>
      <c r="L110" s="380"/>
      <c r="M110" s="381"/>
      <c r="N110" s="176">
        <f t="shared" si="9"/>
        <v>8989.9900000000052</v>
      </c>
      <c r="O110" s="247"/>
      <c r="P110" s="265">
        <v>8.0399999999999991</v>
      </c>
      <c r="Q110" s="235">
        <f t="shared" si="10"/>
        <v>86010.960000000021</v>
      </c>
      <c r="R110" s="240"/>
      <c r="S110" s="240">
        <f t="shared" si="11"/>
        <v>12276.49</v>
      </c>
      <c r="T110" s="398"/>
      <c r="U110" s="399">
        <f t="shared" si="12"/>
        <v>0</v>
      </c>
      <c r="V110" s="19">
        <f t="shared" si="8"/>
        <v>107277.44000000003</v>
      </c>
      <c r="W110" s="123">
        <f t="shared" si="13"/>
        <v>-8.0400000000000009</v>
      </c>
      <c r="X110" s="92"/>
      <c r="Y110" s="27"/>
      <c r="Z110" s="23" t="s">
        <v>327</v>
      </c>
      <c r="AA110" s="85">
        <v>-1.34</v>
      </c>
      <c r="AB110" s="169" t="s">
        <v>169</v>
      </c>
      <c r="AC110" s="63" t="s">
        <v>167</v>
      </c>
      <c r="AD110" s="63" t="s">
        <v>194</v>
      </c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>
        <v>-6.7</v>
      </c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24"/>
      <c r="BW110" s="24"/>
      <c r="BX110" s="24"/>
      <c r="BY110" s="24"/>
      <c r="BZ110" s="24"/>
      <c r="CA110" s="24"/>
      <c r="CB110" s="72"/>
      <c r="CC110" s="72"/>
      <c r="CD110" s="72"/>
      <c r="CE110" s="72"/>
      <c r="CF110" s="66"/>
    </row>
    <row r="111" spans="1:84" ht="14.25" customHeight="1" x14ac:dyDescent="0.2">
      <c r="A111" s="23">
        <v>85</v>
      </c>
      <c r="B111" s="286">
        <v>42746</v>
      </c>
      <c r="C111" s="455" t="s">
        <v>215</v>
      </c>
      <c r="D111" s="5" t="s">
        <v>328</v>
      </c>
      <c r="E111" s="28"/>
      <c r="F111" s="463">
        <v>100490</v>
      </c>
      <c r="G111" s="28"/>
      <c r="H111" s="27">
        <v>481.4</v>
      </c>
      <c r="I111" s="28"/>
      <c r="J111" s="457">
        <v>42822</v>
      </c>
      <c r="K111" s="23">
        <v>48</v>
      </c>
      <c r="L111" s="373"/>
      <c r="M111" s="374"/>
      <c r="N111" s="176">
        <f t="shared" si="9"/>
        <v>8989.9900000000052</v>
      </c>
      <c r="O111" s="245"/>
      <c r="P111" s="266">
        <v>481.4</v>
      </c>
      <c r="Q111" s="235">
        <f t="shared" si="10"/>
        <v>85529.560000000027</v>
      </c>
      <c r="R111" s="240"/>
      <c r="S111" s="240">
        <f t="shared" si="11"/>
        <v>12276.49</v>
      </c>
      <c r="T111" s="398"/>
      <c r="U111" s="399">
        <f t="shared" si="12"/>
        <v>0</v>
      </c>
      <c r="V111" s="19">
        <f t="shared" si="8"/>
        <v>106796.04000000004</v>
      </c>
      <c r="W111" s="123">
        <f t="shared" si="13"/>
        <v>-481.4</v>
      </c>
      <c r="X111" s="92"/>
      <c r="Y111" s="27"/>
      <c r="Z111" s="23"/>
      <c r="AA111" s="85"/>
      <c r="AB111" s="188"/>
      <c r="AC111" s="188"/>
      <c r="AD111" s="188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72"/>
      <c r="AW111" s="66"/>
      <c r="AX111" s="66"/>
      <c r="AY111" s="66">
        <v>-41.85</v>
      </c>
      <c r="AZ111" s="66">
        <v>-48.94</v>
      </c>
      <c r="BA111" s="66">
        <v>-83.15</v>
      </c>
      <c r="BB111" s="66"/>
      <c r="BC111" s="66">
        <v>-88.2</v>
      </c>
      <c r="BD111" s="66"/>
      <c r="BE111" s="66">
        <v>-95.95</v>
      </c>
      <c r="BF111" s="66"/>
      <c r="BG111" s="66"/>
      <c r="BH111" s="66"/>
      <c r="BI111" s="66">
        <v>-20.12</v>
      </c>
      <c r="BJ111" s="66"/>
      <c r="BK111" s="66"/>
      <c r="BL111" s="66"/>
      <c r="BM111" s="66"/>
      <c r="BN111" s="66">
        <v>-103.19</v>
      </c>
      <c r="BO111" s="66"/>
      <c r="BP111" s="66"/>
      <c r="BQ111" s="66"/>
      <c r="BR111" s="66"/>
      <c r="BS111" s="66"/>
      <c r="BT111" s="66"/>
      <c r="BU111" s="66"/>
      <c r="BV111" s="24"/>
      <c r="BW111" s="24"/>
      <c r="BX111" s="24"/>
      <c r="BY111" s="24"/>
      <c r="BZ111" s="24"/>
      <c r="CA111" s="24"/>
      <c r="CB111" s="72"/>
      <c r="CC111" s="72"/>
      <c r="CD111" s="72"/>
      <c r="CE111" s="72"/>
      <c r="CF111" s="66"/>
    </row>
    <row r="112" spans="1:84" x14ac:dyDescent="0.2">
      <c r="A112" s="23">
        <v>86</v>
      </c>
      <c r="B112" s="286">
        <v>42746</v>
      </c>
      <c r="C112" s="455" t="s">
        <v>217</v>
      </c>
      <c r="D112" s="5" t="s">
        <v>329</v>
      </c>
      <c r="E112" s="28"/>
      <c r="F112" s="463">
        <v>100491</v>
      </c>
      <c r="G112" s="28"/>
      <c r="H112" s="27">
        <v>202.2</v>
      </c>
      <c r="I112" s="28"/>
      <c r="J112" s="457">
        <v>42822</v>
      </c>
      <c r="K112" s="23">
        <v>48</v>
      </c>
      <c r="L112" s="373"/>
      <c r="M112" s="374"/>
      <c r="N112" s="176">
        <f t="shared" si="9"/>
        <v>8989.9900000000052</v>
      </c>
      <c r="O112" s="245"/>
      <c r="P112" s="266">
        <v>202.2</v>
      </c>
      <c r="Q112" s="235">
        <f t="shared" si="10"/>
        <v>85327.36000000003</v>
      </c>
      <c r="R112" s="240"/>
      <c r="S112" s="240">
        <f t="shared" si="11"/>
        <v>12276.49</v>
      </c>
      <c r="T112" s="398"/>
      <c r="U112" s="399">
        <f t="shared" si="12"/>
        <v>0</v>
      </c>
      <c r="V112" s="19">
        <f t="shared" si="8"/>
        <v>106593.84000000004</v>
      </c>
      <c r="W112" s="123">
        <f t="shared" si="13"/>
        <v>-202.2</v>
      </c>
      <c r="X112" s="92"/>
      <c r="Y112" s="27"/>
      <c r="Z112" s="23"/>
      <c r="AA112" s="85"/>
      <c r="AB112" s="174"/>
      <c r="AC112" s="174"/>
      <c r="AD112" s="174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>
        <v>-3.84</v>
      </c>
      <c r="AO112" s="66">
        <v>-18.920000000000002</v>
      </c>
      <c r="AP112" s="66">
        <v>-179.44</v>
      </c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84"/>
      <c r="BP112" s="66"/>
      <c r="BQ112" s="66"/>
      <c r="BR112" s="66"/>
      <c r="BS112" s="66"/>
      <c r="BT112" s="66"/>
      <c r="BU112" s="66"/>
      <c r="BV112" s="24"/>
      <c r="BW112" s="24"/>
      <c r="BX112" s="24"/>
      <c r="BY112" s="24"/>
      <c r="BZ112" s="24"/>
      <c r="CA112" s="24"/>
      <c r="CB112" s="72"/>
      <c r="CC112" s="72"/>
      <c r="CD112" s="72"/>
      <c r="CE112" s="72"/>
      <c r="CF112" s="66"/>
    </row>
    <row r="113" spans="1:84" x14ac:dyDescent="0.2">
      <c r="A113" s="23">
        <v>87</v>
      </c>
      <c r="B113" s="286">
        <v>42746</v>
      </c>
      <c r="C113" s="455" t="s">
        <v>217</v>
      </c>
      <c r="D113" s="5" t="s">
        <v>330</v>
      </c>
      <c r="E113" s="28"/>
      <c r="F113" s="463">
        <v>100492</v>
      </c>
      <c r="G113" s="28"/>
      <c r="H113" s="27">
        <v>728.24</v>
      </c>
      <c r="I113" s="28"/>
      <c r="J113" s="457">
        <v>42822</v>
      </c>
      <c r="K113" s="23">
        <v>48</v>
      </c>
      <c r="L113" s="373"/>
      <c r="M113" s="374"/>
      <c r="N113" s="176">
        <f t="shared" si="9"/>
        <v>8989.9900000000052</v>
      </c>
      <c r="O113" s="245"/>
      <c r="P113" s="266">
        <v>728.24</v>
      </c>
      <c r="Q113" s="235">
        <f t="shared" si="10"/>
        <v>84599.120000000024</v>
      </c>
      <c r="R113" s="240"/>
      <c r="S113" s="240">
        <f t="shared" si="11"/>
        <v>12276.49</v>
      </c>
      <c r="T113" s="398"/>
      <c r="U113" s="399">
        <f t="shared" si="12"/>
        <v>0</v>
      </c>
      <c r="V113" s="19">
        <f t="shared" si="8"/>
        <v>105865.60000000003</v>
      </c>
      <c r="W113" s="123">
        <f t="shared" si="13"/>
        <v>-728.24</v>
      </c>
      <c r="X113" s="92"/>
      <c r="Y113" s="27"/>
      <c r="Z113" s="23"/>
      <c r="AA113" s="85"/>
      <c r="AB113" s="174"/>
      <c r="AC113" s="174"/>
      <c r="AD113" s="174"/>
      <c r="AE113" s="66">
        <v>-728.24</v>
      </c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24"/>
      <c r="BW113" s="24"/>
      <c r="BX113" s="24"/>
      <c r="BY113" s="24"/>
      <c r="BZ113" s="24"/>
      <c r="CA113" s="24"/>
      <c r="CB113" s="72"/>
      <c r="CC113" s="72"/>
      <c r="CD113" s="72"/>
      <c r="CE113" s="72"/>
      <c r="CF113" s="66"/>
    </row>
    <row r="114" spans="1:84" ht="13.5" thickBot="1" x14ac:dyDescent="0.25">
      <c r="A114" s="23">
        <v>88</v>
      </c>
      <c r="B114" s="286">
        <v>42746</v>
      </c>
      <c r="C114" s="455" t="s">
        <v>287</v>
      </c>
      <c r="D114" s="5" t="s">
        <v>331</v>
      </c>
      <c r="E114" s="28"/>
      <c r="F114" s="463">
        <v>100493</v>
      </c>
      <c r="G114" s="27"/>
      <c r="H114" s="27">
        <v>847.48</v>
      </c>
      <c r="I114" s="28"/>
      <c r="J114" s="457">
        <v>42822</v>
      </c>
      <c r="K114" s="23">
        <v>48</v>
      </c>
      <c r="L114" s="373"/>
      <c r="M114" s="374"/>
      <c r="N114" s="176">
        <f t="shared" si="9"/>
        <v>8989.9900000000052</v>
      </c>
      <c r="O114" s="245"/>
      <c r="P114" s="266">
        <v>847.48</v>
      </c>
      <c r="Q114" s="235">
        <f t="shared" si="10"/>
        <v>83751.640000000029</v>
      </c>
      <c r="R114" s="240"/>
      <c r="S114" s="240">
        <f t="shared" si="11"/>
        <v>12276.49</v>
      </c>
      <c r="T114" s="398"/>
      <c r="U114" s="399">
        <f t="shared" si="12"/>
        <v>0</v>
      </c>
      <c r="V114" s="19">
        <f t="shared" si="8"/>
        <v>105018.12000000004</v>
      </c>
      <c r="W114" s="123">
        <f t="shared" si="13"/>
        <v>-847.48</v>
      </c>
      <c r="X114" s="92" t="s">
        <v>29</v>
      </c>
      <c r="Y114" s="27"/>
      <c r="Z114" s="23"/>
      <c r="AA114" s="72"/>
      <c r="AB114" s="188"/>
      <c r="AC114" s="188"/>
      <c r="AD114" s="188"/>
      <c r="AE114" s="66">
        <v>-847.48</v>
      </c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24"/>
      <c r="BW114" s="24"/>
      <c r="BX114" s="24"/>
      <c r="BY114" s="24"/>
      <c r="BZ114" s="24"/>
      <c r="CA114" s="24"/>
      <c r="CB114" s="72"/>
      <c r="CC114" s="72"/>
      <c r="CD114" s="72"/>
      <c r="CE114" s="72"/>
      <c r="CF114" s="66"/>
    </row>
    <row r="115" spans="1:84" ht="13.5" thickBot="1" x14ac:dyDescent="0.25">
      <c r="A115" s="23"/>
      <c r="B115" s="286">
        <v>42746</v>
      </c>
      <c r="C115" s="455" t="s">
        <v>332</v>
      </c>
      <c r="D115" s="5" t="s">
        <v>333</v>
      </c>
      <c r="E115" s="28"/>
      <c r="F115" s="463">
        <v>100495</v>
      </c>
      <c r="G115" s="27"/>
      <c r="H115" s="27"/>
      <c r="I115" s="28"/>
      <c r="J115" s="457">
        <v>42748</v>
      </c>
      <c r="K115" s="23">
        <v>48</v>
      </c>
      <c r="L115" s="373">
        <v>30000</v>
      </c>
      <c r="M115" s="374"/>
      <c r="N115" s="427">
        <f t="shared" si="9"/>
        <v>38989.990000000005</v>
      </c>
      <c r="O115" s="245"/>
      <c r="P115" s="266">
        <v>30000</v>
      </c>
      <c r="Q115" s="235">
        <f t="shared" si="10"/>
        <v>53751.640000000029</v>
      </c>
      <c r="R115" s="240"/>
      <c r="S115" s="240">
        <f t="shared" si="11"/>
        <v>12276.49</v>
      </c>
      <c r="T115" s="398"/>
      <c r="U115" s="399">
        <f t="shared" si="12"/>
        <v>0</v>
      </c>
      <c r="V115" s="19">
        <f t="shared" si="8"/>
        <v>105018.12000000004</v>
      </c>
      <c r="W115" s="123">
        <f t="shared" si="13"/>
        <v>0</v>
      </c>
      <c r="X115" s="92" t="s">
        <v>29</v>
      </c>
      <c r="Y115" s="27"/>
      <c r="Z115" s="23"/>
      <c r="AA115" s="72"/>
      <c r="AB115" s="174"/>
      <c r="AC115" s="174"/>
      <c r="AD115" s="174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24"/>
      <c r="BW115" s="24"/>
      <c r="BX115" s="24"/>
      <c r="BY115" s="24"/>
      <c r="BZ115" s="24"/>
      <c r="CA115" s="24"/>
      <c r="CB115" s="72"/>
      <c r="CC115" s="72"/>
      <c r="CD115" s="72"/>
      <c r="CE115" s="72"/>
      <c r="CF115" s="66"/>
    </row>
    <row r="116" spans="1:84" x14ac:dyDescent="0.2">
      <c r="A116" s="23">
        <v>89</v>
      </c>
      <c r="B116" s="286">
        <v>42752</v>
      </c>
      <c r="C116" s="455" t="s">
        <v>167</v>
      </c>
      <c r="D116" s="5" t="s">
        <v>192</v>
      </c>
      <c r="E116" s="28"/>
      <c r="F116" s="463" t="s">
        <v>168</v>
      </c>
      <c r="G116" s="28"/>
      <c r="H116" s="27">
        <v>3.6</v>
      </c>
      <c r="I116" s="28"/>
      <c r="J116" s="457">
        <v>42822</v>
      </c>
      <c r="K116" s="23">
        <v>48</v>
      </c>
      <c r="L116" s="373"/>
      <c r="M116" s="374"/>
      <c r="N116" s="176">
        <f t="shared" si="9"/>
        <v>38989.990000000005</v>
      </c>
      <c r="O116" s="245"/>
      <c r="P116" s="266">
        <v>3.6</v>
      </c>
      <c r="Q116" s="235">
        <f t="shared" si="10"/>
        <v>53748.04000000003</v>
      </c>
      <c r="R116" s="240"/>
      <c r="S116" s="240">
        <f t="shared" si="11"/>
        <v>12276.49</v>
      </c>
      <c r="T116" s="398"/>
      <c r="U116" s="399">
        <f t="shared" si="12"/>
        <v>0</v>
      </c>
      <c r="V116" s="19">
        <f t="shared" si="8"/>
        <v>105014.52000000003</v>
      </c>
      <c r="W116" s="123">
        <f t="shared" si="13"/>
        <v>-3.6</v>
      </c>
      <c r="X116" s="92" t="s">
        <v>29</v>
      </c>
      <c r="Y116" s="27"/>
      <c r="Z116" s="23" t="s">
        <v>334</v>
      </c>
      <c r="AA116" s="72">
        <v>-0.6</v>
      </c>
      <c r="AB116" s="169" t="s">
        <v>169</v>
      </c>
      <c r="AC116" s="63" t="s">
        <v>167</v>
      </c>
      <c r="AD116" s="63" t="s">
        <v>194</v>
      </c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>
        <v>-3</v>
      </c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24"/>
      <c r="BW116" s="24"/>
      <c r="BX116" s="24"/>
      <c r="BY116" s="24"/>
      <c r="BZ116" s="24"/>
      <c r="CA116" s="24"/>
      <c r="CB116" s="72"/>
      <c r="CC116" s="72"/>
      <c r="CD116" s="72"/>
      <c r="CE116" s="72"/>
    </row>
    <row r="117" spans="1:84" ht="13.5" thickBot="1" x14ac:dyDescent="0.25">
      <c r="A117" s="23">
        <v>90</v>
      </c>
      <c r="B117" s="286">
        <v>42752</v>
      </c>
      <c r="C117" s="455" t="s">
        <v>335</v>
      </c>
      <c r="D117" s="5" t="s">
        <v>336</v>
      </c>
      <c r="F117" s="463">
        <v>100020</v>
      </c>
      <c r="G117" s="28"/>
      <c r="H117" s="72">
        <v>3594</v>
      </c>
      <c r="I117" s="72"/>
      <c r="J117" s="457">
        <v>42779</v>
      </c>
      <c r="K117" s="23"/>
      <c r="L117" s="380"/>
      <c r="M117" s="381">
        <v>3594</v>
      </c>
      <c r="N117" s="176">
        <f t="shared" si="9"/>
        <v>35395.990000000005</v>
      </c>
      <c r="O117" s="247"/>
      <c r="P117" s="265"/>
      <c r="Q117" s="235">
        <f t="shared" si="10"/>
        <v>53748.04000000003</v>
      </c>
      <c r="R117" s="240"/>
      <c r="S117" s="240">
        <f t="shared" si="11"/>
        <v>12276.49</v>
      </c>
      <c r="T117" s="398"/>
      <c r="U117" s="399">
        <f t="shared" si="12"/>
        <v>0</v>
      </c>
      <c r="V117" s="19">
        <f t="shared" si="8"/>
        <v>101420.52000000003</v>
      </c>
      <c r="W117" s="123">
        <f t="shared" si="13"/>
        <v>-3594</v>
      </c>
      <c r="X117" s="92" t="s">
        <v>29</v>
      </c>
      <c r="Z117" s="23" t="s">
        <v>337</v>
      </c>
      <c r="AA117" s="66">
        <v>-599</v>
      </c>
      <c r="AB117" s="63" t="s">
        <v>338</v>
      </c>
      <c r="AC117" s="63" t="s">
        <v>335</v>
      </c>
      <c r="AD117" s="63" t="s">
        <v>336</v>
      </c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/>
      <c r="AU117"/>
      <c r="AV117"/>
      <c r="AW117"/>
      <c r="AX117"/>
      <c r="AY117"/>
      <c r="BJ117"/>
      <c r="BK117"/>
      <c r="BL117"/>
      <c r="BM117"/>
      <c r="BN117"/>
      <c r="CB117" s="72">
        <v>-2995</v>
      </c>
    </row>
    <row r="118" spans="1:84" ht="13.5" thickBot="1" x14ac:dyDescent="0.25">
      <c r="A118" s="23">
        <v>91</v>
      </c>
      <c r="B118" s="286">
        <v>42752</v>
      </c>
      <c r="C118" s="455" t="s">
        <v>339</v>
      </c>
      <c r="D118" s="5" t="s">
        <v>340</v>
      </c>
      <c r="F118" s="463">
        <v>100021</v>
      </c>
      <c r="G118" s="28"/>
      <c r="H118" s="72">
        <v>5400</v>
      </c>
      <c r="I118" s="72"/>
      <c r="J118" s="457">
        <v>42779</v>
      </c>
      <c r="K118" s="23"/>
      <c r="L118" s="380"/>
      <c r="M118" s="381">
        <v>5400</v>
      </c>
      <c r="N118" s="427">
        <f t="shared" si="9"/>
        <v>29995.990000000005</v>
      </c>
      <c r="O118" s="247"/>
      <c r="P118" s="265"/>
      <c r="Q118" s="235">
        <f t="shared" si="10"/>
        <v>53748.04000000003</v>
      </c>
      <c r="R118" s="240"/>
      <c r="S118" s="240">
        <f t="shared" si="11"/>
        <v>12276.49</v>
      </c>
      <c r="T118" s="398"/>
      <c r="U118" s="399">
        <f t="shared" si="12"/>
        <v>0</v>
      </c>
      <c r="V118" s="19">
        <f t="shared" si="8"/>
        <v>96020.520000000033</v>
      </c>
      <c r="W118" s="123">
        <f t="shared" si="13"/>
        <v>-5400</v>
      </c>
      <c r="X118" s="92"/>
      <c r="Z118" s="23" t="s">
        <v>341</v>
      </c>
      <c r="AA118" s="66">
        <v>-900</v>
      </c>
      <c r="AB118" s="458" t="s">
        <v>342</v>
      </c>
      <c r="AC118" s="157" t="s">
        <v>339</v>
      </c>
      <c r="AD118" s="157" t="s">
        <v>340</v>
      </c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/>
      <c r="AU118"/>
      <c r="AV118"/>
      <c r="AW118"/>
      <c r="AX118"/>
      <c r="AY118"/>
      <c r="BJ118"/>
      <c r="BK118"/>
      <c r="BL118"/>
      <c r="BM118"/>
      <c r="BN118"/>
      <c r="CB118" s="72">
        <v>-4500</v>
      </c>
    </row>
    <row r="119" spans="1:84" ht="13.5" thickBot="1" x14ac:dyDescent="0.25">
      <c r="A119" s="23">
        <v>92</v>
      </c>
      <c r="B119" s="286">
        <v>42774</v>
      </c>
      <c r="C119" s="455" t="s">
        <v>214</v>
      </c>
      <c r="D119" s="5" t="s">
        <v>344</v>
      </c>
      <c r="F119" s="463">
        <v>100496</v>
      </c>
      <c r="G119" s="28"/>
      <c r="H119" s="72">
        <v>21.9</v>
      </c>
      <c r="I119" s="72"/>
      <c r="J119" s="457">
        <v>42822</v>
      </c>
      <c r="K119" s="23">
        <v>48</v>
      </c>
      <c r="L119" s="380"/>
      <c r="M119" s="381"/>
      <c r="N119" s="176">
        <f t="shared" si="9"/>
        <v>29995.990000000005</v>
      </c>
      <c r="O119" s="247"/>
      <c r="P119" s="265">
        <v>21.9</v>
      </c>
      <c r="Q119" s="235">
        <f t="shared" si="10"/>
        <v>53726.140000000029</v>
      </c>
      <c r="R119" s="240"/>
      <c r="S119" s="240">
        <f t="shared" si="11"/>
        <v>12276.49</v>
      </c>
      <c r="T119" s="398"/>
      <c r="U119" s="399">
        <f t="shared" si="12"/>
        <v>0</v>
      </c>
      <c r="V119" s="19">
        <f t="shared" si="8"/>
        <v>95998.620000000039</v>
      </c>
      <c r="W119" s="123">
        <f t="shared" si="13"/>
        <v>-21.9</v>
      </c>
      <c r="X119" s="92"/>
      <c r="Z119" s="23"/>
      <c r="AA119" s="66"/>
      <c r="AB119" s="157"/>
      <c r="AC119" s="157"/>
      <c r="AD119" s="157"/>
      <c r="AE119" s="66"/>
      <c r="AF119" s="66"/>
      <c r="AG119" s="66"/>
      <c r="AH119" s="66"/>
      <c r="AI119" s="66"/>
      <c r="AJ119" s="66"/>
      <c r="AK119" s="66"/>
      <c r="AL119" s="66"/>
      <c r="AM119" s="66">
        <v>-21.9</v>
      </c>
      <c r="AN119" s="66"/>
      <c r="AO119" s="66"/>
      <c r="AP119" s="66"/>
      <c r="AQ119" s="66"/>
      <c r="AR119" s="66"/>
      <c r="AS119" s="66"/>
      <c r="AT119"/>
      <c r="AU119"/>
      <c r="AV119"/>
      <c r="AW119"/>
      <c r="AX119"/>
      <c r="AY119"/>
      <c r="BJ119"/>
      <c r="BK119"/>
      <c r="BL119"/>
      <c r="BM119"/>
      <c r="BN119"/>
    </row>
    <row r="120" spans="1:84" ht="13.5" thickBot="1" x14ac:dyDescent="0.25">
      <c r="A120" s="23">
        <v>93</v>
      </c>
      <c r="B120" s="286">
        <v>42774</v>
      </c>
      <c r="C120" s="455" t="s">
        <v>215</v>
      </c>
      <c r="D120" s="5" t="s">
        <v>347</v>
      </c>
      <c r="F120" s="463">
        <v>100498</v>
      </c>
      <c r="G120" s="162"/>
      <c r="H120" s="72">
        <v>481.4</v>
      </c>
      <c r="I120" s="72"/>
      <c r="J120" s="457">
        <v>42822</v>
      </c>
      <c r="K120" s="23">
        <v>48</v>
      </c>
      <c r="L120" s="380"/>
      <c r="M120" s="381"/>
      <c r="N120" s="176">
        <f t="shared" si="9"/>
        <v>29995.990000000005</v>
      </c>
      <c r="O120" s="247"/>
      <c r="P120" s="265">
        <v>481.4</v>
      </c>
      <c r="Q120" s="235">
        <f t="shared" si="10"/>
        <v>53244.740000000027</v>
      </c>
      <c r="R120" s="240"/>
      <c r="S120" s="240">
        <f t="shared" si="11"/>
        <v>12276.49</v>
      </c>
      <c r="T120" s="398"/>
      <c r="U120" s="399">
        <f t="shared" si="12"/>
        <v>0</v>
      </c>
      <c r="V120" s="19">
        <f t="shared" si="8"/>
        <v>95517.220000000045</v>
      </c>
      <c r="W120" s="123">
        <f t="shared" si="13"/>
        <v>-481.4</v>
      </c>
      <c r="X120" s="92"/>
      <c r="Z120" s="23"/>
      <c r="AA120" s="66"/>
      <c r="AB120" s="459" t="s">
        <v>343</v>
      </c>
      <c r="AC120" s="157"/>
      <c r="AD120" s="157"/>
      <c r="AE120" s="66"/>
      <c r="AF120" s="66"/>
      <c r="AG120" s="66"/>
      <c r="AH120" s="66"/>
      <c r="AI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/>
      <c r="AU120"/>
      <c r="AV120"/>
      <c r="AW120"/>
      <c r="AX120"/>
      <c r="AY120" s="461">
        <v>-41.85</v>
      </c>
      <c r="AZ120" s="461">
        <v>-48.94</v>
      </c>
      <c r="BA120" s="461">
        <v>-83.15</v>
      </c>
      <c r="BB120" s="461"/>
      <c r="BC120" s="461">
        <v>-88.2</v>
      </c>
      <c r="BD120" s="461"/>
      <c r="BE120" s="461">
        <v>-95.95</v>
      </c>
      <c r="BF120" s="461"/>
      <c r="BG120" s="461"/>
      <c r="BH120" s="461"/>
      <c r="BI120" s="461">
        <v>-20.12</v>
      </c>
      <c r="BJ120" s="461"/>
      <c r="BK120" s="461"/>
      <c r="BL120" s="461"/>
      <c r="BM120" s="461"/>
      <c r="BN120" s="461">
        <v>-103.19</v>
      </c>
      <c r="BO120" s="462"/>
      <c r="BP120" s="462"/>
      <c r="BQ120" s="462"/>
    </row>
    <row r="121" spans="1:84" x14ac:dyDescent="0.2">
      <c r="A121" s="23">
        <v>94</v>
      </c>
      <c r="B121" s="286">
        <v>42774</v>
      </c>
      <c r="C121" s="455" t="s">
        <v>217</v>
      </c>
      <c r="D121" s="5" t="s">
        <v>348</v>
      </c>
      <c r="F121" s="464">
        <v>100499</v>
      </c>
      <c r="G121" s="28"/>
      <c r="H121" s="72">
        <v>728.44</v>
      </c>
      <c r="I121" s="72"/>
      <c r="J121" s="457">
        <v>42822</v>
      </c>
      <c r="K121" s="23">
        <v>48</v>
      </c>
      <c r="L121" s="380"/>
      <c r="M121" s="381"/>
      <c r="N121" s="176">
        <f t="shared" si="9"/>
        <v>29995.990000000005</v>
      </c>
      <c r="O121" s="247"/>
      <c r="P121" s="265">
        <v>728.44</v>
      </c>
      <c r="Q121" s="235">
        <f t="shared" si="10"/>
        <v>52516.300000000025</v>
      </c>
      <c r="R121" s="240"/>
      <c r="S121" s="240">
        <f t="shared" si="11"/>
        <v>12276.49</v>
      </c>
      <c r="T121" s="398"/>
      <c r="U121" s="399">
        <f t="shared" si="12"/>
        <v>0</v>
      </c>
      <c r="V121" s="19">
        <f t="shared" si="8"/>
        <v>94788.780000000042</v>
      </c>
      <c r="W121" s="123">
        <f t="shared" si="13"/>
        <v>-728.44</v>
      </c>
      <c r="X121" s="92"/>
      <c r="Z121" s="23"/>
      <c r="AA121" s="66"/>
      <c r="AB121" s="157"/>
      <c r="AC121" s="157"/>
      <c r="AD121" s="157"/>
      <c r="AE121" s="66">
        <v>-728.44</v>
      </c>
      <c r="AF121" s="66"/>
      <c r="AG121" s="66"/>
      <c r="AH121" s="66"/>
      <c r="AI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/>
      <c r="AU121"/>
      <c r="AV121"/>
      <c r="AW121"/>
      <c r="AX121"/>
      <c r="AY121"/>
      <c r="BJ121"/>
      <c r="BK121"/>
      <c r="BL121"/>
      <c r="BM121"/>
      <c r="BN121"/>
    </row>
    <row r="122" spans="1:84" x14ac:dyDescent="0.2">
      <c r="A122" s="23">
        <v>95</v>
      </c>
      <c r="B122" s="286">
        <v>42774</v>
      </c>
      <c r="C122" s="455" t="s">
        <v>217</v>
      </c>
      <c r="D122" s="5" t="s">
        <v>349</v>
      </c>
      <c r="F122" s="464">
        <v>100500</v>
      </c>
      <c r="G122" s="28"/>
      <c r="H122" s="72">
        <v>92.54</v>
      </c>
      <c r="I122" s="72"/>
      <c r="J122" s="457">
        <v>42822</v>
      </c>
      <c r="K122" s="23">
        <v>48</v>
      </c>
      <c r="L122" s="380"/>
      <c r="M122" s="381"/>
      <c r="N122" s="176">
        <f t="shared" si="9"/>
        <v>29995.990000000005</v>
      </c>
      <c r="O122" s="247"/>
      <c r="P122" s="265">
        <v>92.54</v>
      </c>
      <c r="Q122" s="235">
        <f t="shared" si="10"/>
        <v>52423.760000000024</v>
      </c>
      <c r="R122" s="240"/>
      <c r="S122" s="240">
        <f t="shared" si="11"/>
        <v>12276.49</v>
      </c>
      <c r="T122" s="398"/>
      <c r="U122" s="399">
        <f t="shared" si="12"/>
        <v>0</v>
      </c>
      <c r="V122" s="19">
        <f t="shared" si="8"/>
        <v>94696.240000000034</v>
      </c>
      <c r="W122" s="123">
        <f t="shared" si="13"/>
        <v>-92.539999999999992</v>
      </c>
      <c r="X122" s="92"/>
      <c r="Z122" s="23"/>
      <c r="AA122" s="66"/>
      <c r="AB122" s="157"/>
      <c r="AC122" s="157"/>
      <c r="AD122" s="157"/>
      <c r="AE122" s="66"/>
      <c r="AF122" s="66"/>
      <c r="AG122" s="66"/>
      <c r="AH122" s="66"/>
      <c r="AI122" s="66"/>
      <c r="AK122" s="66"/>
      <c r="AL122" s="66"/>
      <c r="AM122" s="66"/>
      <c r="AN122" s="66">
        <v>-9.17</v>
      </c>
      <c r="AO122" s="66">
        <v>-28.38</v>
      </c>
      <c r="AP122" s="66">
        <v>-54.99</v>
      </c>
      <c r="AQ122" s="66"/>
      <c r="AR122" s="66"/>
      <c r="AS122" s="66"/>
      <c r="AT122"/>
      <c r="AU122"/>
      <c r="AV122"/>
      <c r="AW122"/>
      <c r="AX122"/>
      <c r="AY122"/>
      <c r="BJ122"/>
      <c r="BK122"/>
      <c r="BL122"/>
      <c r="BM122"/>
      <c r="BN122"/>
    </row>
    <row r="123" spans="1:84" x14ac:dyDescent="0.2">
      <c r="A123" s="23">
        <v>96</v>
      </c>
      <c r="B123" s="286">
        <v>42774</v>
      </c>
      <c r="C123" s="455" t="s">
        <v>345</v>
      </c>
      <c r="D123" s="5" t="s">
        <v>346</v>
      </c>
      <c r="F123" s="464">
        <v>100497</v>
      </c>
      <c r="G123" s="28"/>
      <c r="H123" s="72">
        <v>452.51</v>
      </c>
      <c r="I123" s="72"/>
      <c r="J123" s="457">
        <v>42822</v>
      </c>
      <c r="K123" s="23">
        <v>48</v>
      </c>
      <c r="L123" s="380"/>
      <c r="M123" s="381"/>
      <c r="N123" s="176">
        <f t="shared" si="9"/>
        <v>29995.990000000005</v>
      </c>
      <c r="O123" s="247"/>
      <c r="P123" s="265">
        <v>452.51</v>
      </c>
      <c r="Q123" s="235">
        <f t="shared" si="10"/>
        <v>51971.250000000022</v>
      </c>
      <c r="R123" s="240"/>
      <c r="S123" s="240">
        <f t="shared" si="11"/>
        <v>12276.49</v>
      </c>
      <c r="T123" s="398"/>
      <c r="U123" s="399">
        <f t="shared" si="12"/>
        <v>0</v>
      </c>
      <c r="V123" s="19">
        <f t="shared" si="8"/>
        <v>94243.730000000025</v>
      </c>
      <c r="W123" s="123">
        <f t="shared" si="13"/>
        <v>-452.51</v>
      </c>
      <c r="X123" s="92"/>
      <c r="Y123" s="66"/>
      <c r="Z123" s="23" t="s">
        <v>350</v>
      </c>
      <c r="AA123" s="66">
        <v>-75.42</v>
      </c>
      <c r="AB123" s="174" t="s">
        <v>351</v>
      </c>
      <c r="AC123" s="157" t="s">
        <v>345</v>
      </c>
      <c r="AD123" s="157" t="s">
        <v>346</v>
      </c>
      <c r="AE123" s="66"/>
      <c r="AF123" s="66"/>
      <c r="AG123" s="66"/>
      <c r="AH123" s="66"/>
      <c r="AI123" s="66"/>
      <c r="AJ123" s="93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>
        <v>-377.09</v>
      </c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</row>
    <row r="124" spans="1:84" x14ac:dyDescent="0.2">
      <c r="A124" s="23">
        <v>97</v>
      </c>
      <c r="B124" s="286">
        <v>42774</v>
      </c>
      <c r="C124" s="455" t="s">
        <v>167</v>
      </c>
      <c r="D124" s="5" t="s">
        <v>192</v>
      </c>
      <c r="F124" s="464" t="s">
        <v>168</v>
      </c>
      <c r="G124" s="28"/>
      <c r="H124" s="72">
        <v>8.0399999999999991</v>
      </c>
      <c r="I124" s="72"/>
      <c r="J124" s="457">
        <v>42822</v>
      </c>
      <c r="K124" s="23">
        <v>48</v>
      </c>
      <c r="L124" s="380"/>
      <c r="M124" s="381"/>
      <c r="N124" s="176">
        <f t="shared" si="9"/>
        <v>29995.990000000005</v>
      </c>
      <c r="O124" s="247"/>
      <c r="P124" s="265">
        <v>8.0399999999999991</v>
      </c>
      <c r="Q124" s="235">
        <f t="shared" si="10"/>
        <v>51963.210000000021</v>
      </c>
      <c r="R124" s="240"/>
      <c r="S124" s="240">
        <f t="shared" si="11"/>
        <v>12276.49</v>
      </c>
      <c r="T124" s="398"/>
      <c r="U124" s="399">
        <f t="shared" si="12"/>
        <v>0</v>
      </c>
      <c r="V124" s="19">
        <f t="shared" si="8"/>
        <v>94235.690000000031</v>
      </c>
      <c r="W124" s="123">
        <f t="shared" si="13"/>
        <v>-8.0400000000000009</v>
      </c>
      <c r="X124" s="92"/>
      <c r="Y124" s="66"/>
      <c r="Z124" s="23" t="s">
        <v>352</v>
      </c>
      <c r="AA124" s="66">
        <v>-1.34</v>
      </c>
      <c r="AB124" s="157" t="s">
        <v>169</v>
      </c>
      <c r="AC124" s="157" t="s">
        <v>167</v>
      </c>
      <c r="AD124" s="157" t="s">
        <v>353</v>
      </c>
      <c r="AE124" s="66"/>
      <c r="AF124" s="66"/>
      <c r="AG124" s="66"/>
      <c r="AH124" s="66"/>
      <c r="AI124" s="66"/>
      <c r="AJ124" s="93"/>
      <c r="AK124" s="66"/>
      <c r="AL124" s="66"/>
      <c r="AM124" s="66"/>
      <c r="AN124" s="66"/>
      <c r="AO124" s="66"/>
      <c r="AP124" s="66">
        <v>-6.7</v>
      </c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</row>
    <row r="125" spans="1:84" x14ac:dyDescent="0.2">
      <c r="A125" s="23">
        <v>98</v>
      </c>
      <c r="B125" s="286">
        <v>42774</v>
      </c>
      <c r="C125" s="455" t="s">
        <v>167</v>
      </c>
      <c r="D125" s="5" t="s">
        <v>192</v>
      </c>
      <c r="F125" s="464" t="s">
        <v>168</v>
      </c>
      <c r="G125" s="28"/>
      <c r="H125" s="72">
        <v>3.6</v>
      </c>
      <c r="I125" s="72"/>
      <c r="J125" s="457">
        <v>42822</v>
      </c>
      <c r="K125" s="23">
        <v>48</v>
      </c>
      <c r="L125" s="380"/>
      <c r="M125" s="381"/>
      <c r="N125" s="176">
        <f t="shared" si="9"/>
        <v>29995.990000000005</v>
      </c>
      <c r="O125" s="247"/>
      <c r="P125" s="265">
        <v>3.6</v>
      </c>
      <c r="Q125" s="235">
        <f t="shared" si="10"/>
        <v>51959.610000000022</v>
      </c>
      <c r="R125" s="240"/>
      <c r="S125" s="240">
        <f t="shared" si="11"/>
        <v>12276.49</v>
      </c>
      <c r="T125" s="398"/>
      <c r="U125" s="399">
        <f t="shared" si="12"/>
        <v>0</v>
      </c>
      <c r="V125" s="19">
        <f t="shared" si="8"/>
        <v>94232.09000000004</v>
      </c>
      <c r="W125" s="123">
        <f t="shared" si="13"/>
        <v>-3.6</v>
      </c>
      <c r="X125" s="92"/>
      <c r="Y125" s="66"/>
      <c r="Z125" s="23" t="s">
        <v>354</v>
      </c>
      <c r="AA125" s="66">
        <v>-0.6</v>
      </c>
      <c r="AB125" s="157" t="s">
        <v>169</v>
      </c>
      <c r="AC125" s="157" t="s">
        <v>167</v>
      </c>
      <c r="AD125" s="157" t="s">
        <v>353</v>
      </c>
      <c r="AE125" s="66"/>
      <c r="AF125" s="66"/>
      <c r="AG125" s="66"/>
      <c r="AH125" s="66"/>
      <c r="AI125" s="66"/>
      <c r="AJ125" s="93"/>
      <c r="AK125" s="66"/>
      <c r="AL125" s="66"/>
      <c r="AM125" s="66"/>
      <c r="AN125" s="66"/>
      <c r="AO125" s="66"/>
      <c r="AP125" s="66">
        <v>-3</v>
      </c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</row>
    <row r="126" spans="1:84" x14ac:dyDescent="0.2">
      <c r="A126" s="23">
        <v>99</v>
      </c>
      <c r="B126" s="286">
        <v>42800</v>
      </c>
      <c r="C126" s="455" t="s">
        <v>287</v>
      </c>
      <c r="D126" s="5" t="s">
        <v>355</v>
      </c>
      <c r="F126" s="464" t="s">
        <v>196</v>
      </c>
      <c r="G126" s="162">
        <v>2848.29</v>
      </c>
      <c r="H126" s="72"/>
      <c r="I126" s="72"/>
      <c r="J126" s="457">
        <v>42822</v>
      </c>
      <c r="K126" s="23">
        <v>48</v>
      </c>
      <c r="L126" s="380"/>
      <c r="M126" s="381"/>
      <c r="N126" s="176">
        <f t="shared" si="9"/>
        <v>29995.990000000005</v>
      </c>
      <c r="O126" s="247">
        <v>2848.29</v>
      </c>
      <c r="P126" s="265"/>
      <c r="Q126" s="235">
        <f t="shared" si="10"/>
        <v>54807.900000000023</v>
      </c>
      <c r="R126" s="240"/>
      <c r="S126" s="240">
        <f t="shared" si="11"/>
        <v>12276.49</v>
      </c>
      <c r="T126" s="398"/>
      <c r="U126" s="399">
        <f t="shared" si="12"/>
        <v>0</v>
      </c>
      <c r="V126" s="19">
        <f t="shared" si="8"/>
        <v>97080.380000000034</v>
      </c>
      <c r="W126" s="123">
        <f t="shared" si="13"/>
        <v>2848.29</v>
      </c>
      <c r="X126" s="92"/>
      <c r="Y126" s="66"/>
      <c r="Z126" s="23"/>
      <c r="AA126" s="66">
        <v>2848.29</v>
      </c>
      <c r="AB126" s="157"/>
      <c r="AC126" s="157"/>
      <c r="AD126" s="157"/>
      <c r="AE126" s="66"/>
      <c r="AF126" s="66"/>
      <c r="AG126" s="66"/>
      <c r="AH126" s="66"/>
      <c r="AI126" s="66"/>
      <c r="AJ126" s="93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</row>
    <row r="127" spans="1:84" x14ac:dyDescent="0.2">
      <c r="A127" s="23">
        <v>100</v>
      </c>
      <c r="B127" s="286">
        <v>42801</v>
      </c>
      <c r="C127" s="455" t="s">
        <v>215</v>
      </c>
      <c r="D127" s="5" t="s">
        <v>356</v>
      </c>
      <c r="F127" s="464">
        <v>100501</v>
      </c>
      <c r="G127" s="28"/>
      <c r="H127" s="72">
        <v>481.4</v>
      </c>
      <c r="I127" s="72"/>
      <c r="J127" s="457">
        <v>42822</v>
      </c>
      <c r="K127" s="23">
        <v>48</v>
      </c>
      <c r="L127" s="380"/>
      <c r="M127" s="381"/>
      <c r="N127" s="176">
        <f t="shared" si="9"/>
        <v>29995.990000000005</v>
      </c>
      <c r="O127" s="247"/>
      <c r="P127" s="265">
        <v>481.4</v>
      </c>
      <c r="Q127" s="235">
        <f t="shared" si="10"/>
        <v>54326.500000000022</v>
      </c>
      <c r="R127" s="240"/>
      <c r="S127" s="240">
        <f t="shared" si="11"/>
        <v>12276.49</v>
      </c>
      <c r="T127" s="398"/>
      <c r="U127" s="399">
        <f t="shared" si="12"/>
        <v>0</v>
      </c>
      <c r="V127" s="19">
        <f t="shared" si="8"/>
        <v>96598.980000000025</v>
      </c>
      <c r="W127" s="123">
        <f t="shared" si="13"/>
        <v>-481.4</v>
      </c>
      <c r="X127" s="92"/>
      <c r="Y127" s="66"/>
      <c r="Z127" s="23"/>
      <c r="AA127" s="66"/>
      <c r="AB127" s="157"/>
      <c r="AC127" s="157"/>
      <c r="AD127" s="157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>
        <v>-41.85</v>
      </c>
      <c r="AZ127" s="66">
        <v>-48.94</v>
      </c>
      <c r="BA127" s="66">
        <v>-83.15</v>
      </c>
      <c r="BB127" s="66"/>
      <c r="BC127" s="66">
        <v>-88.2</v>
      </c>
      <c r="BD127" s="66"/>
      <c r="BE127" s="66">
        <v>-95.95</v>
      </c>
      <c r="BF127" s="66"/>
      <c r="BG127" s="66"/>
      <c r="BH127" s="66"/>
      <c r="BI127" s="66">
        <v>-20.12</v>
      </c>
      <c r="BJ127" s="66"/>
      <c r="BK127" s="66"/>
      <c r="BL127" s="66"/>
      <c r="BM127" s="66"/>
      <c r="BN127" s="66">
        <v>-103.19</v>
      </c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</row>
    <row r="128" spans="1:84" x14ac:dyDescent="0.2">
      <c r="A128" s="23">
        <v>101</v>
      </c>
      <c r="B128" s="286">
        <v>42801</v>
      </c>
      <c r="C128" s="455" t="s">
        <v>311</v>
      </c>
      <c r="D128" s="5" t="s">
        <v>357</v>
      </c>
      <c r="F128" s="464">
        <v>100502</v>
      </c>
      <c r="G128" s="29"/>
      <c r="H128" s="29">
        <v>63.6</v>
      </c>
      <c r="I128" s="29"/>
      <c r="J128" s="457">
        <v>42822</v>
      </c>
      <c r="K128" s="23">
        <v>48</v>
      </c>
      <c r="L128" s="382"/>
      <c r="M128" s="383"/>
      <c r="N128" s="176">
        <f t="shared" si="9"/>
        <v>29995.990000000005</v>
      </c>
      <c r="O128" s="248"/>
      <c r="P128" s="268">
        <v>63.6</v>
      </c>
      <c r="Q128" s="235">
        <f t="shared" si="10"/>
        <v>54262.900000000023</v>
      </c>
      <c r="R128" s="240"/>
      <c r="S128" s="240">
        <f t="shared" si="11"/>
        <v>12276.49</v>
      </c>
      <c r="T128" s="398"/>
      <c r="U128" s="399">
        <f t="shared" si="12"/>
        <v>0</v>
      </c>
      <c r="V128" s="19">
        <f t="shared" si="8"/>
        <v>96535.380000000034</v>
      </c>
      <c r="W128" s="123">
        <f t="shared" si="13"/>
        <v>-63.6</v>
      </c>
      <c r="X128" s="92" t="s">
        <v>29</v>
      </c>
      <c r="Y128" s="92"/>
      <c r="Z128" s="23" t="s">
        <v>358</v>
      </c>
      <c r="AA128" s="66">
        <v>-10.6</v>
      </c>
      <c r="AB128" s="157" t="s">
        <v>314</v>
      </c>
      <c r="AC128" s="157" t="s">
        <v>311</v>
      </c>
      <c r="AD128" s="157" t="s">
        <v>359</v>
      </c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66"/>
      <c r="BA128" s="66"/>
      <c r="BB128" s="66"/>
      <c r="BC128" s="66"/>
      <c r="BD128" s="66"/>
      <c r="BE128" s="66"/>
      <c r="BF128" s="66">
        <v>-53</v>
      </c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</row>
    <row r="129" spans="1:83" x14ac:dyDescent="0.2">
      <c r="A129" s="23">
        <v>102</v>
      </c>
      <c r="B129" s="286">
        <v>42801</v>
      </c>
      <c r="C129" s="455" t="s">
        <v>365</v>
      </c>
      <c r="D129" s="5" t="s">
        <v>360</v>
      </c>
      <c r="F129" s="464">
        <v>100503</v>
      </c>
      <c r="G129" s="207"/>
      <c r="H129" s="207">
        <v>6411.72</v>
      </c>
      <c r="I129" s="207"/>
      <c r="J129" s="457">
        <v>42822</v>
      </c>
      <c r="K129" s="23">
        <v>48</v>
      </c>
      <c r="L129" s="382"/>
      <c r="M129" s="383"/>
      <c r="N129" s="176">
        <f t="shared" si="9"/>
        <v>29995.990000000005</v>
      </c>
      <c r="O129" s="248"/>
      <c r="P129" s="268">
        <v>6411.72</v>
      </c>
      <c r="Q129" s="235">
        <f t="shared" si="10"/>
        <v>47851.180000000022</v>
      </c>
      <c r="R129" s="240"/>
      <c r="S129" s="240">
        <f t="shared" si="11"/>
        <v>12276.49</v>
      </c>
      <c r="T129" s="398"/>
      <c r="U129" s="399">
        <f t="shared" si="12"/>
        <v>0</v>
      </c>
      <c r="V129" s="19">
        <f t="shared" si="8"/>
        <v>90123.660000000033</v>
      </c>
      <c r="W129" s="123">
        <f t="shared" si="13"/>
        <v>-6411.72</v>
      </c>
      <c r="X129" s="92"/>
      <c r="Y129" s="92"/>
      <c r="Z129" s="23" t="s">
        <v>361</v>
      </c>
      <c r="AA129" s="66">
        <v>-1068.6199999999999</v>
      </c>
      <c r="AB129" s="157" t="s">
        <v>362</v>
      </c>
      <c r="AC129" s="157" t="s">
        <v>363</v>
      </c>
      <c r="AD129" s="157" t="s">
        <v>364</v>
      </c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>
        <v>-5343.1</v>
      </c>
      <c r="BY129" s="66"/>
      <c r="BZ129" s="66"/>
      <c r="CA129" s="66"/>
      <c r="CB129" s="66"/>
      <c r="CC129" s="66"/>
      <c r="CD129" s="66"/>
      <c r="CE129" s="66"/>
    </row>
    <row r="130" spans="1:83" x14ac:dyDescent="0.2">
      <c r="A130" s="23">
        <v>103</v>
      </c>
      <c r="B130" s="286">
        <v>42801</v>
      </c>
      <c r="C130" s="455" t="s">
        <v>26</v>
      </c>
      <c r="D130" s="5" t="s">
        <v>355</v>
      </c>
      <c r="F130" s="464">
        <v>100504</v>
      </c>
      <c r="G130" s="207"/>
      <c r="H130" s="207">
        <v>233.2</v>
      </c>
      <c r="I130" s="207"/>
      <c r="J130" s="457">
        <v>42822</v>
      </c>
      <c r="K130" s="23">
        <v>48</v>
      </c>
      <c r="L130" s="74"/>
      <c r="M130" s="371"/>
      <c r="N130" s="176">
        <f t="shared" si="9"/>
        <v>29995.990000000005</v>
      </c>
      <c r="O130" s="248"/>
      <c r="P130" s="268">
        <v>233.2</v>
      </c>
      <c r="Q130" s="235">
        <f t="shared" si="10"/>
        <v>47617.980000000025</v>
      </c>
      <c r="R130" s="240"/>
      <c r="S130" s="240">
        <f t="shared" si="11"/>
        <v>12276.49</v>
      </c>
      <c r="T130" s="398"/>
      <c r="U130" s="399">
        <f t="shared" si="12"/>
        <v>0</v>
      </c>
      <c r="V130" s="19">
        <f t="shared" si="8"/>
        <v>89890.460000000036</v>
      </c>
      <c r="W130" s="123">
        <f t="shared" si="13"/>
        <v>-233.2</v>
      </c>
      <c r="X130" s="92"/>
      <c r="Y130" s="92"/>
      <c r="Z130" s="23"/>
      <c r="AA130" s="66">
        <v>-233.2</v>
      </c>
      <c r="AB130" s="157"/>
      <c r="AC130" s="157"/>
      <c r="AD130" s="157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</row>
    <row r="131" spans="1:83" x14ac:dyDescent="0.2">
      <c r="A131" s="23">
        <v>104</v>
      </c>
      <c r="B131" s="286">
        <v>42801</v>
      </c>
      <c r="C131" s="455" t="s">
        <v>217</v>
      </c>
      <c r="D131" s="5" t="s">
        <v>366</v>
      </c>
      <c r="F131" s="464">
        <v>100505</v>
      </c>
      <c r="G131" s="207"/>
      <c r="H131" s="207">
        <v>728.24</v>
      </c>
      <c r="I131" s="207"/>
      <c r="J131" s="457">
        <v>42822</v>
      </c>
      <c r="K131" s="23">
        <v>48</v>
      </c>
      <c r="L131" s="74"/>
      <c r="M131" s="371"/>
      <c r="N131" s="176">
        <f t="shared" si="9"/>
        <v>29995.990000000005</v>
      </c>
      <c r="O131" s="248"/>
      <c r="P131" s="268">
        <v>728.24</v>
      </c>
      <c r="Q131" s="235">
        <f t="shared" si="10"/>
        <v>46889.740000000027</v>
      </c>
      <c r="R131" s="240"/>
      <c r="S131" s="240">
        <f t="shared" si="11"/>
        <v>12276.49</v>
      </c>
      <c r="T131" s="398"/>
      <c r="U131" s="399">
        <f t="shared" si="12"/>
        <v>0</v>
      </c>
      <c r="V131" s="19">
        <f t="shared" si="8"/>
        <v>89162.220000000045</v>
      </c>
      <c r="W131" s="123">
        <f t="shared" si="13"/>
        <v>-728.24</v>
      </c>
      <c r="X131" s="92"/>
      <c r="Y131" s="92"/>
      <c r="Z131" s="23"/>
      <c r="AA131" s="66"/>
      <c r="AB131" s="157"/>
      <c r="AC131" s="157"/>
      <c r="AD131" s="157"/>
      <c r="AE131" s="72">
        <v>-728.24</v>
      </c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</row>
    <row r="132" spans="1:83" x14ac:dyDescent="0.2">
      <c r="A132" s="23">
        <v>105</v>
      </c>
      <c r="B132" s="286">
        <v>42801</v>
      </c>
      <c r="C132" s="455" t="s">
        <v>217</v>
      </c>
      <c r="D132" s="5" t="s">
        <v>367</v>
      </c>
      <c r="F132" s="464">
        <v>100506</v>
      </c>
      <c r="G132" s="207"/>
      <c r="H132" s="207">
        <v>150.69</v>
      </c>
      <c r="I132" s="207"/>
      <c r="J132" s="457">
        <v>42822</v>
      </c>
      <c r="K132" s="23">
        <v>48</v>
      </c>
      <c r="L132" s="74"/>
      <c r="M132" s="371"/>
      <c r="N132" s="176">
        <f t="shared" si="9"/>
        <v>29995.990000000005</v>
      </c>
      <c r="O132" s="248"/>
      <c r="P132" s="268">
        <v>150.69</v>
      </c>
      <c r="Q132" s="235">
        <f t="shared" si="10"/>
        <v>46739.050000000025</v>
      </c>
      <c r="R132" s="240"/>
      <c r="S132" s="240">
        <f t="shared" si="11"/>
        <v>12276.49</v>
      </c>
      <c r="T132" s="398"/>
      <c r="U132" s="399">
        <f t="shared" si="12"/>
        <v>0</v>
      </c>
      <c r="V132" s="19">
        <f t="shared" si="8"/>
        <v>89011.530000000042</v>
      </c>
      <c r="W132" s="123">
        <f t="shared" si="13"/>
        <v>-150.69</v>
      </c>
      <c r="X132" s="92"/>
      <c r="Y132" s="92"/>
      <c r="Z132" s="23"/>
      <c r="AA132" s="66"/>
      <c r="AB132" s="157"/>
      <c r="AC132" s="157"/>
      <c r="AD132" s="157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>
        <v>-27.74</v>
      </c>
      <c r="AO132" s="72">
        <v>-33.11</v>
      </c>
      <c r="AP132" s="72">
        <v>-64.84</v>
      </c>
      <c r="AQ132" s="72"/>
      <c r="AR132" s="72"/>
      <c r="AS132" s="72"/>
      <c r="AT132" s="72"/>
      <c r="AU132" s="72">
        <v>-25</v>
      </c>
      <c r="AV132" s="72"/>
      <c r="AW132" s="72"/>
      <c r="AX132" s="72"/>
      <c r="AY132" s="72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</row>
    <row r="133" spans="1:83" x14ac:dyDescent="0.2">
      <c r="A133" s="23">
        <v>106</v>
      </c>
      <c r="B133" s="286">
        <v>42801</v>
      </c>
      <c r="C133" s="455" t="s">
        <v>167</v>
      </c>
      <c r="D133" s="5" t="s">
        <v>192</v>
      </c>
      <c r="F133" s="464" t="s">
        <v>168</v>
      </c>
      <c r="G133" s="207"/>
      <c r="H133" s="207">
        <v>3.6</v>
      </c>
      <c r="I133" s="207"/>
      <c r="J133" s="457">
        <v>42822</v>
      </c>
      <c r="K133" s="23">
        <v>48</v>
      </c>
      <c r="L133" s="74"/>
      <c r="M133" s="371"/>
      <c r="N133" s="176">
        <f t="shared" si="9"/>
        <v>29995.990000000005</v>
      </c>
      <c r="O133" s="248"/>
      <c r="P133" s="268">
        <v>3.6</v>
      </c>
      <c r="Q133" s="235">
        <f t="shared" si="10"/>
        <v>46735.450000000026</v>
      </c>
      <c r="R133" s="240"/>
      <c r="S133" s="240">
        <f t="shared" si="11"/>
        <v>12276.49</v>
      </c>
      <c r="T133" s="398"/>
      <c r="U133" s="399">
        <f t="shared" si="12"/>
        <v>0</v>
      </c>
      <c r="V133" s="19">
        <f t="shared" si="8"/>
        <v>89007.930000000037</v>
      </c>
      <c r="W133" s="123">
        <f t="shared" si="13"/>
        <v>-3.6</v>
      </c>
      <c r="X133" s="92"/>
      <c r="Y133" s="92"/>
      <c r="Z133" s="23" t="s">
        <v>368</v>
      </c>
      <c r="AA133" s="66">
        <v>-0.6</v>
      </c>
      <c r="AB133" s="157" t="s">
        <v>169</v>
      </c>
      <c r="AC133" s="157" t="s">
        <v>167</v>
      </c>
      <c r="AD133" s="157" t="s">
        <v>353</v>
      </c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>
        <v>-3</v>
      </c>
      <c r="AQ133" s="72"/>
      <c r="AR133" s="72"/>
      <c r="AS133" s="72"/>
      <c r="AT133" s="72"/>
      <c r="AU133" s="72"/>
      <c r="AV133" s="72"/>
      <c r="AW133" s="72"/>
      <c r="AX133" s="72"/>
      <c r="AY133" s="72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</row>
    <row r="134" spans="1:83" x14ac:dyDescent="0.2">
      <c r="A134" s="23">
        <v>107</v>
      </c>
      <c r="B134" s="286">
        <v>42809</v>
      </c>
      <c r="C134" s="455" t="s">
        <v>167</v>
      </c>
      <c r="D134" s="5" t="s">
        <v>192</v>
      </c>
      <c r="F134" s="464" t="s">
        <v>168</v>
      </c>
      <c r="G134" s="207"/>
      <c r="H134" s="207">
        <v>8.0399999999999991</v>
      </c>
      <c r="I134" s="207"/>
      <c r="J134" s="457">
        <v>42822</v>
      </c>
      <c r="K134" s="23">
        <v>48</v>
      </c>
      <c r="L134" s="74"/>
      <c r="M134" s="371"/>
      <c r="N134" s="176">
        <f t="shared" si="9"/>
        <v>29995.990000000005</v>
      </c>
      <c r="O134" s="248"/>
      <c r="P134" s="268">
        <v>8.0399999999999991</v>
      </c>
      <c r="Q134" s="235">
        <f t="shared" si="10"/>
        <v>46727.410000000025</v>
      </c>
      <c r="R134" s="240"/>
      <c r="S134" s="240">
        <f t="shared" si="11"/>
        <v>12276.49</v>
      </c>
      <c r="T134" s="398"/>
      <c r="U134" s="399">
        <f t="shared" si="12"/>
        <v>0</v>
      </c>
      <c r="V134" s="19">
        <f t="shared" si="8"/>
        <v>88999.890000000029</v>
      </c>
      <c r="W134" s="123">
        <f t="shared" si="13"/>
        <v>-8.0400000000000009</v>
      </c>
      <c r="X134" s="92"/>
      <c r="Y134" s="92"/>
      <c r="Z134" s="23" t="s">
        <v>369</v>
      </c>
      <c r="AA134" s="66">
        <v>-1.34</v>
      </c>
      <c r="AB134" s="157" t="s">
        <v>169</v>
      </c>
      <c r="AC134" s="157" t="s">
        <v>167</v>
      </c>
      <c r="AD134" s="157" t="s">
        <v>353</v>
      </c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>
        <v>-6.7</v>
      </c>
      <c r="AQ134" s="72"/>
      <c r="AR134" s="72"/>
      <c r="AS134" s="72"/>
      <c r="AT134" s="72"/>
      <c r="AU134" s="72"/>
      <c r="AV134" s="72"/>
      <c r="AW134" s="72"/>
      <c r="AX134" s="72"/>
      <c r="AY134" s="72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</row>
    <row r="135" spans="1:83" ht="13.5" thickBot="1" x14ac:dyDescent="0.25">
      <c r="A135" s="23">
        <v>108</v>
      </c>
      <c r="B135" s="286">
        <v>42825</v>
      </c>
      <c r="C135" s="455" t="s">
        <v>207</v>
      </c>
      <c r="D135" s="5" t="s">
        <v>370</v>
      </c>
      <c r="F135" s="464" t="s">
        <v>168</v>
      </c>
      <c r="G135" s="207"/>
      <c r="H135" s="207">
        <v>199.28</v>
      </c>
      <c r="I135" s="207"/>
      <c r="J135" s="457">
        <v>42822</v>
      </c>
      <c r="K135" s="23">
        <v>48</v>
      </c>
      <c r="L135" s="74"/>
      <c r="M135" s="371"/>
      <c r="N135" s="176">
        <f t="shared" si="9"/>
        <v>29995.990000000005</v>
      </c>
      <c r="O135" s="248"/>
      <c r="P135" s="268">
        <v>199.28</v>
      </c>
      <c r="Q135" s="235">
        <f t="shared" si="10"/>
        <v>46528.130000000026</v>
      </c>
      <c r="R135" s="240"/>
      <c r="S135" s="240">
        <f t="shared" si="11"/>
        <v>12276.49</v>
      </c>
      <c r="T135" s="398"/>
      <c r="U135" s="399">
        <f t="shared" si="12"/>
        <v>0</v>
      </c>
      <c r="V135" s="19">
        <f t="shared" si="8"/>
        <v>88800.61000000003</v>
      </c>
      <c r="W135" s="123">
        <f t="shared" si="13"/>
        <v>-199.28</v>
      </c>
      <c r="X135" s="92"/>
      <c r="Y135" s="92"/>
      <c r="Z135" s="23"/>
      <c r="AA135" s="66"/>
      <c r="AB135" s="157"/>
      <c r="AC135" s="157"/>
      <c r="AD135" s="157"/>
      <c r="AE135" s="72">
        <v>-59.78</v>
      </c>
      <c r="AF135" s="72">
        <v>-139.5</v>
      </c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</row>
    <row r="136" spans="1:83" ht="13.5" thickBot="1" x14ac:dyDescent="0.25">
      <c r="A136" s="23">
        <v>108</v>
      </c>
      <c r="B136" s="286">
        <v>42825</v>
      </c>
      <c r="C136" s="455" t="s">
        <v>207</v>
      </c>
      <c r="D136" s="5" t="s">
        <v>371</v>
      </c>
      <c r="F136" s="464" t="s">
        <v>168</v>
      </c>
      <c r="G136" s="207"/>
      <c r="H136" s="207">
        <v>99.64</v>
      </c>
      <c r="I136" s="207"/>
      <c r="J136" s="457">
        <v>42822</v>
      </c>
      <c r="K136" s="23">
        <v>48</v>
      </c>
      <c r="L136" s="74"/>
      <c r="M136" s="371"/>
      <c r="N136" s="427">
        <f t="shared" si="9"/>
        <v>29995.990000000005</v>
      </c>
      <c r="O136" s="248"/>
      <c r="P136" s="268">
        <v>99.64</v>
      </c>
      <c r="Q136" s="422">
        <f t="shared" si="10"/>
        <v>46428.490000000027</v>
      </c>
      <c r="R136" s="240"/>
      <c r="S136" s="240">
        <f t="shared" si="11"/>
        <v>12276.49</v>
      </c>
      <c r="T136" s="398"/>
      <c r="U136" s="399">
        <f t="shared" si="12"/>
        <v>0</v>
      </c>
      <c r="V136" s="19">
        <f t="shared" si="8"/>
        <v>88700.970000000045</v>
      </c>
      <c r="W136" s="123">
        <f t="shared" ref="W136:W170" si="14">SUM(Y136:CF136)</f>
        <v>-99.64</v>
      </c>
      <c r="X136" s="92"/>
      <c r="Y136" s="92"/>
      <c r="Z136" s="23"/>
      <c r="AA136" s="66"/>
      <c r="AB136" s="157"/>
      <c r="AC136" s="157"/>
      <c r="AD136" s="157"/>
      <c r="AE136" s="72">
        <v>-29.89</v>
      </c>
      <c r="AF136" s="72">
        <v>-69.75</v>
      </c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</row>
    <row r="137" spans="1:83" x14ac:dyDescent="0.2">
      <c r="A137" s="23">
        <v>109</v>
      </c>
      <c r="B137" s="286">
        <v>42830</v>
      </c>
      <c r="C137" s="455" t="s">
        <v>311</v>
      </c>
      <c r="D137" s="5" t="s">
        <v>372</v>
      </c>
      <c r="F137" s="467">
        <v>100024</v>
      </c>
      <c r="G137" s="207"/>
      <c r="H137" s="207">
        <v>42</v>
      </c>
      <c r="I137" s="207"/>
      <c r="J137" s="457">
        <v>42838</v>
      </c>
      <c r="K137" s="23"/>
      <c r="L137" s="74"/>
      <c r="M137" s="371">
        <v>42</v>
      </c>
      <c r="N137" s="176">
        <f t="shared" si="9"/>
        <v>29953.990000000005</v>
      </c>
      <c r="O137" s="248"/>
      <c r="P137" s="268"/>
      <c r="Q137" s="235">
        <f t="shared" si="10"/>
        <v>46428.490000000027</v>
      </c>
      <c r="R137" s="240"/>
      <c r="S137" s="240">
        <f t="shared" si="11"/>
        <v>12276.49</v>
      </c>
      <c r="T137" s="398"/>
      <c r="U137" s="399">
        <f t="shared" si="12"/>
        <v>0</v>
      </c>
      <c r="V137" s="19">
        <f t="shared" ref="V137:V172" si="15">N137+Q137+S137+U137</f>
        <v>88658.970000000045</v>
      </c>
      <c r="W137" s="123">
        <f t="shared" si="14"/>
        <v>-42</v>
      </c>
      <c r="X137" s="92"/>
      <c r="Y137" s="92"/>
      <c r="Z137" s="23" t="s">
        <v>374</v>
      </c>
      <c r="AA137" s="66">
        <v>-7</v>
      </c>
      <c r="AB137" s="157" t="s">
        <v>314</v>
      </c>
      <c r="AC137" s="157" t="s">
        <v>311</v>
      </c>
      <c r="AD137" s="157" t="s">
        <v>373</v>
      </c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66"/>
      <c r="BA137" s="66"/>
      <c r="BB137" s="66"/>
      <c r="BC137" s="66"/>
      <c r="BD137" s="66"/>
      <c r="BE137" s="66"/>
      <c r="BF137" s="66">
        <v>-35</v>
      </c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</row>
    <row r="138" spans="1:83" x14ac:dyDescent="0.2">
      <c r="A138" s="23">
        <v>110</v>
      </c>
      <c r="B138" s="286">
        <v>42830</v>
      </c>
      <c r="C138" s="455" t="s">
        <v>345</v>
      </c>
      <c r="D138" s="5" t="s">
        <v>346</v>
      </c>
      <c r="F138" s="467">
        <v>100025</v>
      </c>
      <c r="G138" s="207"/>
      <c r="H138" s="207">
        <v>64.64</v>
      </c>
      <c r="I138" s="207"/>
      <c r="J138" s="457">
        <v>42867</v>
      </c>
      <c r="K138" s="23"/>
      <c r="L138" s="74"/>
      <c r="M138" s="371">
        <v>64.64</v>
      </c>
      <c r="N138" s="176">
        <f t="shared" ref="N138:N172" si="16">N137+L138-M138</f>
        <v>29889.350000000006</v>
      </c>
      <c r="O138" s="248"/>
      <c r="P138" s="268"/>
      <c r="Q138" s="235">
        <f t="shared" ref="Q138:Q170" si="17">Q137+O138-P138</f>
        <v>46428.490000000027</v>
      </c>
      <c r="R138" s="240"/>
      <c r="S138" s="240">
        <f t="shared" ref="S138:S172" si="18">S137+R138</f>
        <v>12276.49</v>
      </c>
      <c r="T138" s="398"/>
      <c r="U138" s="399">
        <f t="shared" ref="U138:U172" si="19">U137+T138</f>
        <v>0</v>
      </c>
      <c r="V138" s="19">
        <f t="shared" si="15"/>
        <v>88594.330000000031</v>
      </c>
      <c r="W138" s="123">
        <f t="shared" si="14"/>
        <v>-64.64</v>
      </c>
      <c r="X138" s="92"/>
      <c r="Y138" s="92"/>
      <c r="Z138" s="23" t="s">
        <v>374</v>
      </c>
      <c r="AA138" s="66">
        <v>-10.77</v>
      </c>
      <c r="AB138" s="174" t="s">
        <v>351</v>
      </c>
      <c r="AC138" s="157" t="s">
        <v>345</v>
      </c>
      <c r="AD138" s="157" t="s">
        <v>346</v>
      </c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>
        <v>-53.87</v>
      </c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</row>
    <row r="139" spans="1:83" ht="13.5" customHeight="1" x14ac:dyDescent="0.2">
      <c r="A139" s="23">
        <v>111</v>
      </c>
      <c r="B139" s="286">
        <v>42830</v>
      </c>
      <c r="C139" s="455" t="s">
        <v>215</v>
      </c>
      <c r="D139" s="5" t="s">
        <v>375</v>
      </c>
      <c r="F139" s="467">
        <v>100026</v>
      </c>
      <c r="G139" s="29"/>
      <c r="H139" s="29">
        <v>481.4</v>
      </c>
      <c r="I139" s="29"/>
      <c r="J139" s="456">
        <v>42867</v>
      </c>
      <c r="K139" s="23"/>
      <c r="L139" s="74"/>
      <c r="M139" s="371">
        <v>481.4</v>
      </c>
      <c r="N139" s="176">
        <f t="shared" si="16"/>
        <v>29407.950000000004</v>
      </c>
      <c r="O139" s="248"/>
      <c r="P139" s="268"/>
      <c r="Q139" s="235">
        <f t="shared" si="17"/>
        <v>46428.490000000027</v>
      </c>
      <c r="R139" s="240"/>
      <c r="S139" s="240">
        <f t="shared" si="18"/>
        <v>12276.49</v>
      </c>
      <c r="T139" s="398"/>
      <c r="U139" s="399">
        <f t="shared" si="19"/>
        <v>0</v>
      </c>
      <c r="V139" s="19">
        <f t="shared" si="15"/>
        <v>88112.930000000037</v>
      </c>
      <c r="W139" s="123">
        <f t="shared" si="14"/>
        <v>-481.4</v>
      </c>
      <c r="X139" s="92"/>
      <c r="Y139" s="92"/>
      <c r="Z139" s="23"/>
      <c r="AA139" s="66"/>
      <c r="AB139" s="63"/>
      <c r="AC139" s="63"/>
      <c r="AD139" s="157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>
        <v>-41.85</v>
      </c>
      <c r="AZ139" s="66">
        <v>-48.94</v>
      </c>
      <c r="BA139" s="66">
        <v>-83.15</v>
      </c>
      <c r="BB139" s="66"/>
      <c r="BC139" s="66">
        <v>-88.2</v>
      </c>
      <c r="BD139" s="66"/>
      <c r="BE139" s="66">
        <v>-95.95</v>
      </c>
      <c r="BF139" s="66"/>
      <c r="BG139" s="66"/>
      <c r="BH139" s="66"/>
      <c r="BI139" s="66">
        <v>-20.12</v>
      </c>
      <c r="BJ139" s="66"/>
      <c r="BK139" s="66"/>
      <c r="BL139" s="66"/>
      <c r="BM139" s="66"/>
      <c r="BN139" s="66">
        <v>-103.19</v>
      </c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</row>
    <row r="140" spans="1:83" x14ac:dyDescent="0.2">
      <c r="A140" s="23">
        <v>112</v>
      </c>
      <c r="B140" s="286">
        <v>42830</v>
      </c>
      <c r="C140" s="455" t="s">
        <v>217</v>
      </c>
      <c r="D140" s="5" t="s">
        <v>376</v>
      </c>
      <c r="F140" s="467">
        <v>100027</v>
      </c>
      <c r="G140" s="29"/>
      <c r="H140" s="29">
        <v>728.44</v>
      </c>
      <c r="I140" s="29"/>
      <c r="J140" s="205">
        <v>42838</v>
      </c>
      <c r="K140" s="23"/>
      <c r="L140" s="74"/>
      <c r="M140" s="466">
        <v>728.44</v>
      </c>
      <c r="N140" s="176">
        <f t="shared" si="16"/>
        <v>28679.510000000006</v>
      </c>
      <c r="O140" s="248"/>
      <c r="P140" s="268"/>
      <c r="Q140" s="235">
        <f t="shared" si="17"/>
        <v>46428.490000000027</v>
      </c>
      <c r="R140" s="240"/>
      <c r="S140" s="240">
        <f t="shared" si="18"/>
        <v>12276.49</v>
      </c>
      <c r="T140" s="398"/>
      <c r="U140" s="399">
        <f t="shared" si="19"/>
        <v>0</v>
      </c>
      <c r="V140" s="19">
        <f t="shared" si="15"/>
        <v>87384.490000000034</v>
      </c>
      <c r="W140" s="123">
        <f t="shared" si="14"/>
        <v>-728.44</v>
      </c>
      <c r="X140" s="92"/>
      <c r="Y140" s="92"/>
      <c r="Z140" s="23"/>
      <c r="AA140" s="66"/>
      <c r="AB140" s="157"/>
      <c r="AC140" s="157"/>
      <c r="AD140" s="157"/>
      <c r="AE140" s="72">
        <v>-728.44</v>
      </c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</row>
    <row r="141" spans="1:83" ht="13.5" thickBot="1" x14ac:dyDescent="0.25">
      <c r="A141" s="23">
        <v>113</v>
      </c>
      <c r="B141" s="286">
        <v>42830</v>
      </c>
      <c r="C141" s="455" t="s">
        <v>217</v>
      </c>
      <c r="D141" s="5" t="s">
        <v>377</v>
      </c>
      <c r="F141" s="467">
        <v>100028</v>
      </c>
      <c r="G141" s="29"/>
      <c r="H141" s="29">
        <v>87.86</v>
      </c>
      <c r="I141" s="29"/>
      <c r="J141" s="205">
        <v>42838</v>
      </c>
      <c r="K141" s="23"/>
      <c r="L141" s="74"/>
      <c r="M141" s="466">
        <v>87.86</v>
      </c>
      <c r="N141" s="176">
        <f t="shared" si="16"/>
        <v>28591.650000000005</v>
      </c>
      <c r="O141" s="248"/>
      <c r="P141" s="268"/>
      <c r="Q141" s="235">
        <f t="shared" si="17"/>
        <v>46428.490000000027</v>
      </c>
      <c r="R141" s="240"/>
      <c r="S141" s="240">
        <f t="shared" si="18"/>
        <v>12276.49</v>
      </c>
      <c r="T141" s="398"/>
      <c r="U141" s="399">
        <f t="shared" si="19"/>
        <v>0</v>
      </c>
      <c r="V141" s="19">
        <f t="shared" si="15"/>
        <v>87296.630000000034</v>
      </c>
      <c r="W141" s="123">
        <f t="shared" si="14"/>
        <v>-87.86</v>
      </c>
      <c r="X141" s="92"/>
      <c r="Y141" s="92"/>
      <c r="Z141" s="23"/>
      <c r="AA141" s="66"/>
      <c r="AB141" s="157"/>
      <c r="AC141" s="157"/>
      <c r="AD141" s="157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>
        <v>-1.92</v>
      </c>
      <c r="AO141" s="72">
        <v>-33.11</v>
      </c>
      <c r="AP141" s="72">
        <v>-52.83</v>
      </c>
      <c r="AQ141" s="72"/>
      <c r="AR141" s="72"/>
      <c r="AS141" s="72"/>
      <c r="AT141" s="72"/>
      <c r="AU141" s="72"/>
      <c r="AV141" s="72"/>
      <c r="AW141" s="72"/>
      <c r="AX141" s="72"/>
      <c r="AY141" s="72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</row>
    <row r="142" spans="1:83" ht="13.5" thickBot="1" x14ac:dyDescent="0.25">
      <c r="A142" s="23">
        <v>114</v>
      </c>
      <c r="B142" s="286">
        <v>42830</v>
      </c>
      <c r="C142" s="455" t="s">
        <v>287</v>
      </c>
      <c r="D142" s="5" t="s">
        <v>378</v>
      </c>
      <c r="F142" s="467">
        <v>100029</v>
      </c>
      <c r="G142" s="29"/>
      <c r="H142" s="207">
        <v>847.28</v>
      </c>
      <c r="I142" s="29"/>
      <c r="J142" s="205">
        <v>42838</v>
      </c>
      <c r="K142" s="23"/>
      <c r="L142" s="74"/>
      <c r="M142" s="466">
        <v>847.28</v>
      </c>
      <c r="N142" s="176">
        <f t="shared" si="16"/>
        <v>27744.370000000006</v>
      </c>
      <c r="O142" s="248"/>
      <c r="P142" s="268"/>
      <c r="Q142" s="422">
        <f t="shared" si="17"/>
        <v>46428.490000000027</v>
      </c>
      <c r="R142" s="240"/>
      <c r="S142" s="421">
        <f t="shared" si="18"/>
        <v>12276.49</v>
      </c>
      <c r="T142" s="398"/>
      <c r="U142" s="399">
        <f t="shared" si="19"/>
        <v>0</v>
      </c>
      <c r="V142" s="19">
        <f t="shared" si="15"/>
        <v>86449.350000000035</v>
      </c>
      <c r="W142" s="123">
        <f t="shared" si="14"/>
        <v>-847.28</v>
      </c>
      <c r="X142" s="92"/>
      <c r="Y142" s="92"/>
      <c r="Z142" s="23"/>
      <c r="AA142" s="66"/>
      <c r="AB142" s="157"/>
      <c r="AC142" s="157"/>
      <c r="AD142" s="157"/>
      <c r="AE142" s="72">
        <v>-847.28</v>
      </c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</row>
    <row r="143" spans="1:83" x14ac:dyDescent="0.2">
      <c r="A143" s="23"/>
      <c r="B143" s="286"/>
      <c r="D143" s="460"/>
      <c r="G143" s="29"/>
      <c r="H143" s="29"/>
      <c r="I143" s="29"/>
      <c r="J143" s="205"/>
      <c r="K143" s="23"/>
      <c r="L143" s="74"/>
      <c r="N143" s="176">
        <f t="shared" si="16"/>
        <v>27744.370000000006</v>
      </c>
      <c r="O143" s="248"/>
      <c r="P143" s="268"/>
      <c r="Q143" s="235">
        <f t="shared" si="17"/>
        <v>46428.490000000027</v>
      </c>
      <c r="R143" s="240"/>
      <c r="S143" s="240">
        <f t="shared" si="18"/>
        <v>12276.49</v>
      </c>
      <c r="T143" s="398"/>
      <c r="U143" s="399">
        <f t="shared" si="19"/>
        <v>0</v>
      </c>
      <c r="V143" s="19">
        <f t="shared" si="15"/>
        <v>86449.350000000035</v>
      </c>
      <c r="W143" s="123">
        <f t="shared" si="14"/>
        <v>0</v>
      </c>
      <c r="X143" s="92"/>
      <c r="Y143" s="92"/>
      <c r="Z143" s="23"/>
      <c r="AA143" s="66"/>
      <c r="AB143" s="157"/>
      <c r="AC143" s="157"/>
      <c r="AD143" s="157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</row>
    <row r="144" spans="1:83" x14ac:dyDescent="0.2">
      <c r="A144" s="23"/>
      <c r="B144" s="286"/>
      <c r="C144" s="28"/>
      <c r="D144" s="460"/>
      <c r="G144" s="29"/>
      <c r="H144" s="29"/>
      <c r="I144" s="29"/>
      <c r="J144" s="205"/>
      <c r="K144" s="23"/>
      <c r="L144" s="74"/>
      <c r="N144" s="176">
        <f t="shared" si="16"/>
        <v>27744.370000000006</v>
      </c>
      <c r="O144" s="248"/>
      <c r="P144" s="268"/>
      <c r="Q144" s="235">
        <f t="shared" si="17"/>
        <v>46428.490000000027</v>
      </c>
      <c r="R144" s="240"/>
      <c r="S144" s="240">
        <f t="shared" si="18"/>
        <v>12276.49</v>
      </c>
      <c r="T144" s="398"/>
      <c r="U144" s="399">
        <f t="shared" si="19"/>
        <v>0</v>
      </c>
      <c r="V144" s="19">
        <f t="shared" si="15"/>
        <v>86449.350000000035</v>
      </c>
      <c r="W144" s="123">
        <f t="shared" si="14"/>
        <v>0</v>
      </c>
      <c r="X144" s="92"/>
      <c r="Y144" s="92"/>
      <c r="Z144" s="23"/>
      <c r="AA144" s="66"/>
      <c r="AB144" s="157"/>
      <c r="AC144" s="157"/>
      <c r="AD144" s="157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</row>
    <row r="145" spans="1:83" x14ac:dyDescent="0.2">
      <c r="A145" s="23"/>
      <c r="B145" s="286"/>
      <c r="D145" s="460"/>
      <c r="G145" s="29"/>
      <c r="H145" s="29"/>
      <c r="I145" s="29"/>
      <c r="J145" s="205"/>
      <c r="K145" s="23"/>
      <c r="L145" s="74"/>
      <c r="N145" s="176">
        <f t="shared" si="16"/>
        <v>27744.370000000006</v>
      </c>
      <c r="O145" s="248"/>
      <c r="P145" s="268"/>
      <c r="Q145" s="235">
        <f t="shared" si="17"/>
        <v>46428.490000000027</v>
      </c>
      <c r="R145" s="240"/>
      <c r="S145" s="240">
        <f t="shared" si="18"/>
        <v>12276.49</v>
      </c>
      <c r="T145" s="398"/>
      <c r="U145" s="399">
        <f t="shared" si="19"/>
        <v>0</v>
      </c>
      <c r="V145" s="19">
        <f t="shared" si="15"/>
        <v>86449.350000000035</v>
      </c>
      <c r="W145" s="123">
        <f t="shared" si="14"/>
        <v>0</v>
      </c>
      <c r="X145" s="92"/>
      <c r="Y145" s="92"/>
      <c r="Z145" s="23"/>
      <c r="AA145" s="66"/>
      <c r="AB145" s="157"/>
      <c r="AC145" s="157"/>
      <c r="AD145" s="157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</row>
    <row r="146" spans="1:83" x14ac:dyDescent="0.2">
      <c r="A146" s="23"/>
      <c r="B146" s="286"/>
      <c r="D146" s="460"/>
      <c r="G146" s="29"/>
      <c r="H146" s="29"/>
      <c r="I146" s="29"/>
      <c r="J146" s="205"/>
      <c r="K146" s="23"/>
      <c r="L146" s="74"/>
      <c r="N146" s="176">
        <f t="shared" si="16"/>
        <v>27744.370000000006</v>
      </c>
      <c r="O146" s="248"/>
      <c r="P146" s="268"/>
      <c r="Q146" s="235">
        <f t="shared" si="17"/>
        <v>46428.490000000027</v>
      </c>
      <c r="R146" s="240"/>
      <c r="S146" s="240">
        <f t="shared" si="18"/>
        <v>12276.49</v>
      </c>
      <c r="T146" s="398"/>
      <c r="U146" s="399">
        <f t="shared" si="19"/>
        <v>0</v>
      </c>
      <c r="V146" s="19">
        <f t="shared" si="15"/>
        <v>86449.350000000035</v>
      </c>
      <c r="W146" s="123">
        <f t="shared" si="14"/>
        <v>0</v>
      </c>
      <c r="X146" s="92"/>
      <c r="Y146" s="92"/>
      <c r="Z146" s="23"/>
      <c r="AA146" s="66"/>
      <c r="AB146" s="157"/>
      <c r="AC146" s="157"/>
      <c r="AD146" s="157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</row>
    <row r="147" spans="1:83" x14ac:dyDescent="0.2">
      <c r="A147" s="23"/>
      <c r="B147" s="286"/>
      <c r="D147" s="460"/>
      <c r="G147" s="29"/>
      <c r="H147" s="29"/>
      <c r="I147" s="29"/>
      <c r="J147" s="205"/>
      <c r="K147" s="23"/>
      <c r="L147" s="74"/>
      <c r="N147" s="176">
        <f t="shared" si="16"/>
        <v>27744.370000000006</v>
      </c>
      <c r="O147" s="248"/>
      <c r="P147" s="268"/>
      <c r="Q147" s="235">
        <f t="shared" si="17"/>
        <v>46428.490000000027</v>
      </c>
      <c r="R147" s="240"/>
      <c r="S147" s="240">
        <f t="shared" si="18"/>
        <v>12276.49</v>
      </c>
      <c r="T147" s="398"/>
      <c r="U147" s="399">
        <f t="shared" si="19"/>
        <v>0</v>
      </c>
      <c r="V147" s="19">
        <f t="shared" si="15"/>
        <v>86449.350000000035</v>
      </c>
      <c r="W147" s="123">
        <f t="shared" si="14"/>
        <v>0</v>
      </c>
      <c r="X147" s="92"/>
      <c r="Y147" s="92"/>
      <c r="Z147" s="23"/>
      <c r="AA147" s="66"/>
      <c r="AB147" s="157"/>
      <c r="AC147" s="157"/>
      <c r="AD147" s="157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</row>
    <row r="148" spans="1:83" x14ac:dyDescent="0.2">
      <c r="A148" s="23"/>
      <c r="B148" s="395"/>
      <c r="C148" s="28"/>
      <c r="G148" s="29"/>
      <c r="H148" s="29"/>
      <c r="I148" s="29"/>
      <c r="J148" s="205"/>
      <c r="K148" s="23"/>
      <c r="L148" s="74"/>
      <c r="N148" s="176">
        <f t="shared" si="16"/>
        <v>27744.370000000006</v>
      </c>
      <c r="O148" s="248"/>
      <c r="P148" s="268"/>
      <c r="Q148" s="235">
        <f t="shared" si="17"/>
        <v>46428.490000000027</v>
      </c>
      <c r="R148" s="240"/>
      <c r="S148" s="240">
        <f t="shared" si="18"/>
        <v>12276.49</v>
      </c>
      <c r="T148" s="398"/>
      <c r="U148" s="399">
        <f t="shared" si="19"/>
        <v>0</v>
      </c>
      <c r="V148" s="19">
        <f t="shared" si="15"/>
        <v>86449.350000000035</v>
      </c>
      <c r="W148" s="123">
        <f t="shared" si="14"/>
        <v>0</v>
      </c>
      <c r="X148" s="123"/>
      <c r="Y148" s="92"/>
      <c r="Z148" s="23"/>
      <c r="AA148" s="66"/>
      <c r="AB148" s="157"/>
      <c r="AC148" s="157"/>
      <c r="AD148" s="157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</row>
    <row r="149" spans="1:83" s="216" customFormat="1" x14ac:dyDescent="0.2">
      <c r="A149" s="23"/>
      <c r="B149" s="396"/>
      <c r="F149" s="215"/>
      <c r="G149" s="217"/>
      <c r="H149" s="217"/>
      <c r="I149" s="217"/>
      <c r="J149" s="218"/>
      <c r="K149" s="23"/>
      <c r="L149" s="219"/>
      <c r="M149" s="220"/>
      <c r="N149" s="176">
        <f t="shared" si="16"/>
        <v>27744.370000000006</v>
      </c>
      <c r="O149" s="249"/>
      <c r="P149" s="269"/>
      <c r="Q149" s="235">
        <f t="shared" si="17"/>
        <v>46428.490000000027</v>
      </c>
      <c r="R149" s="239"/>
      <c r="S149" s="240">
        <f t="shared" si="18"/>
        <v>12276.49</v>
      </c>
      <c r="T149" s="398"/>
      <c r="U149" s="399">
        <f t="shared" si="19"/>
        <v>0</v>
      </c>
      <c r="V149" s="19">
        <f t="shared" si="15"/>
        <v>86449.350000000035</v>
      </c>
      <c r="W149" s="123">
        <f t="shared" si="14"/>
        <v>0</v>
      </c>
      <c r="X149" s="221"/>
      <c r="Y149" s="221"/>
      <c r="Z149" s="23"/>
      <c r="AA149" s="222"/>
      <c r="AB149" s="223"/>
      <c r="AC149" s="223"/>
      <c r="AD149" s="223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</row>
    <row r="150" spans="1:83" s="216" customFormat="1" x14ac:dyDescent="0.2">
      <c r="A150" s="23"/>
      <c r="B150" s="396"/>
      <c r="F150" s="215"/>
      <c r="G150" s="217"/>
      <c r="H150" s="217"/>
      <c r="I150" s="217"/>
      <c r="J150" s="218"/>
      <c r="K150" s="23"/>
      <c r="L150" s="219"/>
      <c r="M150" s="220"/>
      <c r="N150" s="176">
        <f t="shared" si="16"/>
        <v>27744.370000000006</v>
      </c>
      <c r="O150" s="249"/>
      <c r="P150" s="269"/>
      <c r="Q150" s="235">
        <f t="shared" si="17"/>
        <v>46428.490000000027</v>
      </c>
      <c r="R150" s="239"/>
      <c r="S150" s="240">
        <f t="shared" si="18"/>
        <v>12276.49</v>
      </c>
      <c r="T150" s="398"/>
      <c r="U150" s="399">
        <f t="shared" si="19"/>
        <v>0</v>
      </c>
      <c r="V150" s="19">
        <f t="shared" si="15"/>
        <v>86449.350000000035</v>
      </c>
      <c r="W150" s="123">
        <f t="shared" si="14"/>
        <v>0</v>
      </c>
      <c r="X150" s="221"/>
      <c r="Y150" s="221"/>
      <c r="Z150" s="23"/>
      <c r="AA150" s="222"/>
      <c r="AB150" s="223"/>
      <c r="AC150" s="223"/>
      <c r="AD150" s="223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</row>
    <row r="151" spans="1:83" s="216" customFormat="1" x14ac:dyDescent="0.2">
      <c r="A151" s="23"/>
      <c r="B151" s="396"/>
      <c r="F151" s="215"/>
      <c r="G151" s="217"/>
      <c r="H151" s="217"/>
      <c r="I151" s="217"/>
      <c r="J151" s="218"/>
      <c r="K151" s="23"/>
      <c r="L151" s="219"/>
      <c r="M151" s="220"/>
      <c r="N151" s="176">
        <f t="shared" si="16"/>
        <v>27744.370000000006</v>
      </c>
      <c r="O151" s="249"/>
      <c r="P151" s="269"/>
      <c r="Q151" s="235">
        <f t="shared" si="17"/>
        <v>46428.490000000027</v>
      </c>
      <c r="R151" s="239"/>
      <c r="S151" s="240">
        <f t="shared" si="18"/>
        <v>12276.49</v>
      </c>
      <c r="T151" s="398"/>
      <c r="U151" s="399">
        <f t="shared" si="19"/>
        <v>0</v>
      </c>
      <c r="V151" s="19">
        <f t="shared" si="15"/>
        <v>86449.350000000035</v>
      </c>
      <c r="W151" s="123">
        <f t="shared" si="14"/>
        <v>0</v>
      </c>
      <c r="X151" s="221"/>
      <c r="Y151" s="221"/>
      <c r="Z151" s="23"/>
      <c r="AA151" s="222"/>
      <c r="AB151" s="223"/>
      <c r="AC151" s="223"/>
      <c r="AD151" s="223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</row>
    <row r="152" spans="1:83" s="216" customFormat="1" x14ac:dyDescent="0.2">
      <c r="A152" s="23"/>
      <c r="B152" s="396"/>
      <c r="F152" s="215"/>
      <c r="G152" s="217"/>
      <c r="H152" s="217"/>
      <c r="I152" s="217"/>
      <c r="J152" s="218"/>
      <c r="K152" s="23"/>
      <c r="L152" s="219"/>
      <c r="M152" s="220"/>
      <c r="N152" s="176">
        <f t="shared" si="16"/>
        <v>27744.370000000006</v>
      </c>
      <c r="O152" s="249"/>
      <c r="P152" s="269"/>
      <c r="Q152" s="235">
        <f t="shared" si="17"/>
        <v>46428.490000000027</v>
      </c>
      <c r="R152" s="239"/>
      <c r="S152" s="240">
        <f t="shared" si="18"/>
        <v>12276.49</v>
      </c>
      <c r="T152" s="398"/>
      <c r="U152" s="399">
        <f t="shared" si="19"/>
        <v>0</v>
      </c>
      <c r="V152" s="19">
        <f t="shared" si="15"/>
        <v>86449.350000000035</v>
      </c>
      <c r="W152" s="123">
        <f t="shared" si="14"/>
        <v>0</v>
      </c>
      <c r="X152" s="221"/>
      <c r="Y152" s="221"/>
      <c r="Z152" s="23"/>
      <c r="AA152" s="222"/>
      <c r="AB152" s="223"/>
      <c r="AC152" s="223"/>
      <c r="AD152" s="223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</row>
    <row r="153" spans="1:83" s="216" customFormat="1" x14ac:dyDescent="0.2">
      <c r="A153" s="23"/>
      <c r="B153" s="396"/>
      <c r="F153" s="215"/>
      <c r="G153" s="217"/>
      <c r="H153" s="217"/>
      <c r="I153" s="217"/>
      <c r="J153" s="218"/>
      <c r="K153" s="23"/>
      <c r="L153" s="219"/>
      <c r="M153" s="220"/>
      <c r="N153" s="176">
        <f t="shared" si="16"/>
        <v>27744.370000000006</v>
      </c>
      <c r="O153" s="249"/>
      <c r="P153" s="269"/>
      <c r="Q153" s="235">
        <f t="shared" si="17"/>
        <v>46428.490000000027</v>
      </c>
      <c r="R153" s="239"/>
      <c r="S153" s="240">
        <f t="shared" si="18"/>
        <v>12276.49</v>
      </c>
      <c r="T153" s="398"/>
      <c r="U153" s="399">
        <f t="shared" si="19"/>
        <v>0</v>
      </c>
      <c r="V153" s="19">
        <f t="shared" si="15"/>
        <v>86449.350000000035</v>
      </c>
      <c r="W153" s="123">
        <f t="shared" si="14"/>
        <v>0</v>
      </c>
      <c r="X153" s="221"/>
      <c r="Y153" s="221"/>
      <c r="Z153" s="23"/>
      <c r="AA153" s="222"/>
      <c r="AB153" s="223"/>
      <c r="AC153" s="223"/>
      <c r="AD153" s="223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</row>
    <row r="154" spans="1:83" s="28" customFormat="1" x14ac:dyDescent="0.2">
      <c r="A154" s="23"/>
      <c r="B154" s="397"/>
      <c r="F154" s="68"/>
      <c r="G154" s="207"/>
      <c r="H154" s="207"/>
      <c r="I154" s="207"/>
      <c r="J154" s="208"/>
      <c r="K154" s="23"/>
      <c r="L154" s="211"/>
      <c r="M154" s="212"/>
      <c r="N154" s="176">
        <f t="shared" si="16"/>
        <v>27744.370000000006</v>
      </c>
      <c r="O154" s="250"/>
      <c r="P154" s="270"/>
      <c r="Q154" s="235">
        <f t="shared" si="17"/>
        <v>46428.490000000027</v>
      </c>
      <c r="R154" s="240"/>
      <c r="S154" s="240">
        <f t="shared" si="18"/>
        <v>12276.49</v>
      </c>
      <c r="T154" s="398"/>
      <c r="U154" s="399">
        <f t="shared" si="19"/>
        <v>0</v>
      </c>
      <c r="V154" s="19">
        <f t="shared" si="15"/>
        <v>86449.350000000035</v>
      </c>
      <c r="W154" s="123">
        <f t="shared" si="14"/>
        <v>0</v>
      </c>
      <c r="X154" s="123"/>
      <c r="Y154" s="123"/>
      <c r="Z154" s="23"/>
      <c r="AA154" s="72"/>
      <c r="AB154" s="174"/>
      <c r="AC154" s="174"/>
      <c r="AD154" s="174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</row>
    <row r="155" spans="1:83" s="28" customFormat="1" x14ac:dyDescent="0.2">
      <c r="A155" s="23"/>
      <c r="B155" s="397"/>
      <c r="F155" s="68"/>
      <c r="G155" s="207"/>
      <c r="H155" s="207"/>
      <c r="I155" s="207"/>
      <c r="J155" s="208"/>
      <c r="K155" s="23"/>
      <c r="L155" s="211"/>
      <c r="M155" s="212"/>
      <c r="N155" s="176">
        <f t="shared" si="16"/>
        <v>27744.370000000006</v>
      </c>
      <c r="O155" s="250"/>
      <c r="P155" s="270"/>
      <c r="Q155" s="235">
        <f t="shared" si="17"/>
        <v>46428.490000000027</v>
      </c>
      <c r="R155" s="240"/>
      <c r="S155" s="240">
        <f t="shared" si="18"/>
        <v>12276.49</v>
      </c>
      <c r="T155" s="398"/>
      <c r="U155" s="399">
        <f t="shared" si="19"/>
        <v>0</v>
      </c>
      <c r="V155" s="19">
        <f t="shared" si="15"/>
        <v>86449.350000000035</v>
      </c>
      <c r="W155" s="123">
        <f t="shared" si="14"/>
        <v>0</v>
      </c>
      <c r="X155" s="123"/>
      <c r="Y155" s="123"/>
      <c r="Z155" s="23"/>
      <c r="AA155" s="72"/>
      <c r="AB155" s="174"/>
      <c r="AC155" s="174"/>
      <c r="AD155" s="174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</row>
    <row r="156" spans="1:83" s="28" customFormat="1" x14ac:dyDescent="0.2">
      <c r="A156" s="23"/>
      <c r="B156" s="397"/>
      <c r="F156" s="68"/>
      <c r="G156" s="207"/>
      <c r="H156" s="207"/>
      <c r="I156" s="207"/>
      <c r="J156" s="208"/>
      <c r="K156" s="23"/>
      <c r="L156" s="211"/>
      <c r="M156" s="212"/>
      <c r="N156" s="176">
        <f t="shared" si="16"/>
        <v>27744.370000000006</v>
      </c>
      <c r="O156" s="250"/>
      <c r="P156" s="270"/>
      <c r="Q156" s="235">
        <f t="shared" si="17"/>
        <v>46428.490000000027</v>
      </c>
      <c r="R156" s="240"/>
      <c r="S156" s="240">
        <f t="shared" si="18"/>
        <v>12276.49</v>
      </c>
      <c r="T156" s="398"/>
      <c r="U156" s="399">
        <f t="shared" si="19"/>
        <v>0</v>
      </c>
      <c r="V156" s="19">
        <f t="shared" si="15"/>
        <v>86449.350000000035</v>
      </c>
      <c r="W156" s="123">
        <f t="shared" si="14"/>
        <v>0</v>
      </c>
      <c r="X156" s="123"/>
      <c r="Y156" s="123"/>
      <c r="Z156"/>
      <c r="AA156" s="72"/>
      <c r="AB156" s="174"/>
      <c r="AC156" s="174"/>
      <c r="AD156" s="174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</row>
    <row r="157" spans="1:83" s="28" customFormat="1" x14ac:dyDescent="0.2">
      <c r="A157" s="23"/>
      <c r="B157" s="397"/>
      <c r="F157" s="68"/>
      <c r="G157" s="207"/>
      <c r="H157" s="207"/>
      <c r="I157" s="207"/>
      <c r="J157" s="208"/>
      <c r="K157" s="23"/>
      <c r="L157" s="211"/>
      <c r="M157" s="212"/>
      <c r="N157" s="176">
        <f t="shared" si="16"/>
        <v>27744.370000000006</v>
      </c>
      <c r="O157" s="250"/>
      <c r="P157" s="270"/>
      <c r="Q157" s="235">
        <f t="shared" si="17"/>
        <v>46428.490000000027</v>
      </c>
      <c r="R157" s="240"/>
      <c r="S157" s="240">
        <f t="shared" si="18"/>
        <v>12276.49</v>
      </c>
      <c r="T157" s="398"/>
      <c r="U157" s="399">
        <f t="shared" si="19"/>
        <v>0</v>
      </c>
      <c r="V157" s="19">
        <f t="shared" si="15"/>
        <v>86449.350000000035</v>
      </c>
      <c r="W157" s="123">
        <f t="shared" si="14"/>
        <v>0</v>
      </c>
      <c r="X157" s="123"/>
      <c r="Y157" s="123"/>
      <c r="Z157" s="23"/>
      <c r="AA157" s="72"/>
      <c r="AB157" s="174"/>
      <c r="AC157" s="174"/>
      <c r="AD157" s="174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</row>
    <row r="158" spans="1:83" s="28" customFormat="1" x14ac:dyDescent="0.2">
      <c r="A158" s="23"/>
      <c r="B158" s="397"/>
      <c r="F158" s="68"/>
      <c r="G158" s="207"/>
      <c r="H158" s="207"/>
      <c r="I158" s="207"/>
      <c r="J158" s="208"/>
      <c r="K158" s="23"/>
      <c r="L158" s="211"/>
      <c r="M158" s="212"/>
      <c r="N158" s="176">
        <f t="shared" si="16"/>
        <v>27744.370000000006</v>
      </c>
      <c r="O158" s="250"/>
      <c r="P158" s="270"/>
      <c r="Q158" s="235">
        <f t="shared" si="17"/>
        <v>46428.490000000027</v>
      </c>
      <c r="R158" s="240"/>
      <c r="S158" s="240">
        <f t="shared" si="18"/>
        <v>12276.49</v>
      </c>
      <c r="T158" s="398"/>
      <c r="U158" s="399">
        <f t="shared" si="19"/>
        <v>0</v>
      </c>
      <c r="V158" s="19">
        <f t="shared" si="15"/>
        <v>86449.350000000035</v>
      </c>
      <c r="W158" s="123">
        <f t="shared" si="14"/>
        <v>0</v>
      </c>
      <c r="X158" s="123"/>
      <c r="Y158" s="123"/>
      <c r="Z158" s="23"/>
      <c r="AA158" s="72"/>
      <c r="AB158" s="174"/>
      <c r="AC158" s="174"/>
      <c r="AD158" s="174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</row>
    <row r="159" spans="1:83" s="28" customFormat="1" x14ac:dyDescent="0.2">
      <c r="A159" s="23"/>
      <c r="B159" s="397"/>
      <c r="F159" s="68"/>
      <c r="G159" s="207"/>
      <c r="H159" s="207"/>
      <c r="I159" s="207"/>
      <c r="J159" s="67"/>
      <c r="K159" s="23"/>
      <c r="L159" s="211"/>
      <c r="M159" s="212"/>
      <c r="N159" s="176">
        <f t="shared" si="16"/>
        <v>27744.370000000006</v>
      </c>
      <c r="O159" s="250"/>
      <c r="P159" s="270"/>
      <c r="Q159" s="235">
        <f t="shared" si="17"/>
        <v>46428.490000000027</v>
      </c>
      <c r="R159" s="240"/>
      <c r="S159" s="240">
        <f t="shared" si="18"/>
        <v>12276.49</v>
      </c>
      <c r="T159" s="398"/>
      <c r="U159" s="399">
        <f t="shared" si="19"/>
        <v>0</v>
      </c>
      <c r="V159" s="19">
        <f t="shared" si="15"/>
        <v>86449.350000000035</v>
      </c>
      <c r="W159" s="123">
        <f t="shared" si="14"/>
        <v>0</v>
      </c>
      <c r="X159" s="123" t="s">
        <v>29</v>
      </c>
      <c r="Y159" s="123"/>
      <c r="Z159" s="23"/>
      <c r="AA159" s="72"/>
      <c r="AB159" s="174"/>
      <c r="AC159" s="174"/>
      <c r="AD159" s="174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</row>
    <row r="160" spans="1:83" s="28" customFormat="1" x14ac:dyDescent="0.2">
      <c r="A160" s="23"/>
      <c r="B160" s="397"/>
      <c r="F160" s="68"/>
      <c r="G160" s="207"/>
      <c r="H160" s="207"/>
      <c r="I160" s="207"/>
      <c r="J160" s="67"/>
      <c r="K160" s="23"/>
      <c r="L160" s="211"/>
      <c r="M160" s="212"/>
      <c r="N160" s="176">
        <f t="shared" si="16"/>
        <v>27744.370000000006</v>
      </c>
      <c r="O160" s="250"/>
      <c r="P160" s="270"/>
      <c r="Q160" s="235">
        <f t="shared" si="17"/>
        <v>46428.490000000027</v>
      </c>
      <c r="R160" s="240"/>
      <c r="S160" s="240">
        <f t="shared" si="18"/>
        <v>12276.49</v>
      </c>
      <c r="T160" s="398"/>
      <c r="U160" s="399">
        <f t="shared" si="19"/>
        <v>0</v>
      </c>
      <c r="V160" s="19">
        <f t="shared" si="15"/>
        <v>86449.350000000035</v>
      </c>
      <c r="W160" s="123">
        <f t="shared" si="14"/>
        <v>0</v>
      </c>
      <c r="X160" s="123"/>
      <c r="Y160" s="123"/>
      <c r="Z160" s="23"/>
      <c r="AA160" s="72"/>
      <c r="AB160" s="174"/>
      <c r="AC160" s="174"/>
      <c r="AD160" s="174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</row>
    <row r="161" spans="1:84" s="28" customFormat="1" x14ac:dyDescent="0.2">
      <c r="A161" s="23"/>
      <c r="B161" s="397"/>
      <c r="F161" s="68"/>
      <c r="G161" s="207"/>
      <c r="H161" s="207"/>
      <c r="I161" s="207"/>
      <c r="J161" s="67"/>
      <c r="K161" s="23"/>
      <c r="L161" s="211"/>
      <c r="M161" s="212"/>
      <c r="N161" s="176">
        <f t="shared" si="16"/>
        <v>27744.370000000006</v>
      </c>
      <c r="O161" s="250"/>
      <c r="P161" s="270"/>
      <c r="Q161" s="235">
        <f t="shared" si="17"/>
        <v>46428.490000000027</v>
      </c>
      <c r="R161" s="240"/>
      <c r="S161" s="240">
        <f t="shared" si="18"/>
        <v>12276.49</v>
      </c>
      <c r="T161" s="398"/>
      <c r="U161" s="399">
        <f t="shared" si="19"/>
        <v>0</v>
      </c>
      <c r="V161" s="19">
        <f t="shared" si="15"/>
        <v>86449.350000000035</v>
      </c>
      <c r="W161" s="123">
        <f t="shared" si="14"/>
        <v>0</v>
      </c>
      <c r="X161" s="123"/>
      <c r="Y161" s="123"/>
      <c r="Z161" s="23"/>
      <c r="AA161" s="72"/>
      <c r="AB161" s="174"/>
      <c r="AC161" s="174"/>
      <c r="AD161" s="174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</row>
    <row r="162" spans="1:84" s="28" customFormat="1" x14ac:dyDescent="0.2">
      <c r="A162" s="23"/>
      <c r="B162" s="397"/>
      <c r="F162" s="68"/>
      <c r="G162" s="207"/>
      <c r="H162" s="207"/>
      <c r="I162" s="207"/>
      <c r="J162" s="67"/>
      <c r="K162" s="23"/>
      <c r="L162" s="211"/>
      <c r="M162" s="212"/>
      <c r="N162" s="176">
        <f t="shared" si="16"/>
        <v>27744.370000000006</v>
      </c>
      <c r="O162" s="250"/>
      <c r="P162" s="270"/>
      <c r="Q162" s="235">
        <f t="shared" si="17"/>
        <v>46428.490000000027</v>
      </c>
      <c r="R162" s="240"/>
      <c r="S162" s="240">
        <f t="shared" si="18"/>
        <v>12276.49</v>
      </c>
      <c r="T162" s="398"/>
      <c r="U162" s="399">
        <f t="shared" si="19"/>
        <v>0</v>
      </c>
      <c r="V162" s="19">
        <f t="shared" si="15"/>
        <v>86449.350000000035</v>
      </c>
      <c r="W162" s="123">
        <f t="shared" si="14"/>
        <v>0</v>
      </c>
      <c r="X162" s="123"/>
      <c r="Y162" s="123"/>
      <c r="Z162" s="23"/>
      <c r="AA162" s="72"/>
      <c r="AB162" s="174"/>
      <c r="AC162" s="174"/>
      <c r="AD162" s="174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</row>
    <row r="163" spans="1:84" s="28" customFormat="1" x14ac:dyDescent="0.2">
      <c r="A163" s="23"/>
      <c r="B163" s="397"/>
      <c r="F163" s="68"/>
      <c r="G163" s="207"/>
      <c r="H163" s="207"/>
      <c r="I163" s="207"/>
      <c r="J163" s="67"/>
      <c r="K163" s="23"/>
      <c r="L163" s="211"/>
      <c r="M163" s="212"/>
      <c r="N163" s="176">
        <f t="shared" si="16"/>
        <v>27744.370000000006</v>
      </c>
      <c r="O163" s="250"/>
      <c r="P163" s="270"/>
      <c r="Q163" s="235">
        <f t="shared" si="17"/>
        <v>46428.490000000027</v>
      </c>
      <c r="R163" s="240"/>
      <c r="S163" s="240">
        <f t="shared" si="18"/>
        <v>12276.49</v>
      </c>
      <c r="T163" s="398"/>
      <c r="U163" s="399">
        <f t="shared" si="19"/>
        <v>0</v>
      </c>
      <c r="V163" s="19">
        <f t="shared" si="15"/>
        <v>86449.350000000035</v>
      </c>
      <c r="W163" s="123">
        <f t="shared" si="14"/>
        <v>0</v>
      </c>
      <c r="X163" s="123"/>
      <c r="Y163" s="123"/>
      <c r="Z163" s="23"/>
      <c r="AA163" s="72"/>
      <c r="AB163" s="174"/>
      <c r="AC163" s="174"/>
      <c r="AD163" s="174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</row>
    <row r="164" spans="1:84" s="28" customFormat="1" x14ac:dyDescent="0.2">
      <c r="A164" s="23"/>
      <c r="B164" s="68"/>
      <c r="F164" s="68"/>
      <c r="G164" s="207"/>
      <c r="H164" s="207"/>
      <c r="I164" s="207"/>
      <c r="J164" s="67"/>
      <c r="K164" s="23"/>
      <c r="L164" s="211"/>
      <c r="M164" s="212"/>
      <c r="N164" s="176">
        <f t="shared" si="16"/>
        <v>27744.370000000006</v>
      </c>
      <c r="O164" s="250"/>
      <c r="P164" s="270"/>
      <c r="Q164" s="235">
        <f t="shared" si="17"/>
        <v>46428.490000000027</v>
      </c>
      <c r="R164" s="240"/>
      <c r="S164" s="240">
        <f t="shared" si="18"/>
        <v>12276.49</v>
      </c>
      <c r="T164" s="398"/>
      <c r="U164" s="399">
        <f t="shared" si="19"/>
        <v>0</v>
      </c>
      <c r="V164" s="19">
        <f t="shared" si="15"/>
        <v>86449.350000000035</v>
      </c>
      <c r="W164" s="123">
        <f t="shared" si="14"/>
        <v>0</v>
      </c>
      <c r="X164" s="123"/>
      <c r="Y164" s="123"/>
      <c r="Z164" s="23"/>
      <c r="AA164" s="72"/>
      <c r="AB164" s="174"/>
      <c r="AC164" s="174"/>
      <c r="AD164" s="174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</row>
    <row r="165" spans="1:84" s="28" customFormat="1" x14ac:dyDescent="0.2">
      <c r="A165" s="23"/>
      <c r="B165" s="68"/>
      <c r="F165" s="68"/>
      <c r="G165" s="207"/>
      <c r="H165" s="207"/>
      <c r="I165" s="207"/>
      <c r="J165" s="67"/>
      <c r="K165" s="23"/>
      <c r="L165" s="211"/>
      <c r="M165" s="212"/>
      <c r="N165" s="176">
        <f t="shared" si="16"/>
        <v>27744.370000000006</v>
      </c>
      <c r="O165" s="250"/>
      <c r="P165" s="270"/>
      <c r="Q165" s="235">
        <f t="shared" si="17"/>
        <v>46428.490000000027</v>
      </c>
      <c r="R165" s="240"/>
      <c r="S165" s="240">
        <f t="shared" si="18"/>
        <v>12276.49</v>
      </c>
      <c r="T165" s="398"/>
      <c r="U165" s="399">
        <f t="shared" si="19"/>
        <v>0</v>
      </c>
      <c r="V165" s="19">
        <f t="shared" si="15"/>
        <v>86449.350000000035</v>
      </c>
      <c r="W165" s="123">
        <f t="shared" si="14"/>
        <v>0</v>
      </c>
      <c r="X165" s="123"/>
      <c r="Y165" s="123"/>
      <c r="Z165" s="23"/>
      <c r="AA165" s="72"/>
      <c r="AB165" s="174"/>
      <c r="AC165" s="174"/>
      <c r="AD165" s="174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</row>
    <row r="166" spans="1:84" s="28" customFormat="1" x14ac:dyDescent="0.2">
      <c r="A166" s="23"/>
      <c r="B166" s="68"/>
      <c r="F166" s="68"/>
      <c r="G166" s="207"/>
      <c r="H166" s="207"/>
      <c r="I166" s="207"/>
      <c r="J166" s="67"/>
      <c r="K166" s="23"/>
      <c r="L166" s="211"/>
      <c r="M166" s="212"/>
      <c r="N166" s="176">
        <f t="shared" si="16"/>
        <v>27744.370000000006</v>
      </c>
      <c r="O166" s="250"/>
      <c r="P166" s="270"/>
      <c r="Q166" s="235">
        <f t="shared" si="17"/>
        <v>46428.490000000027</v>
      </c>
      <c r="R166" s="240"/>
      <c r="S166" s="240">
        <f t="shared" si="18"/>
        <v>12276.49</v>
      </c>
      <c r="T166" s="398"/>
      <c r="U166" s="399">
        <f t="shared" si="19"/>
        <v>0</v>
      </c>
      <c r="V166" s="19">
        <f t="shared" si="15"/>
        <v>86449.350000000035</v>
      </c>
      <c r="W166" s="123">
        <f t="shared" si="14"/>
        <v>0</v>
      </c>
      <c r="X166" s="123"/>
      <c r="Y166" s="123"/>
      <c r="Z166" s="23"/>
      <c r="AA166" s="72"/>
      <c r="AB166" s="174"/>
      <c r="AC166" s="174"/>
      <c r="AD166" s="174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</row>
    <row r="167" spans="1:84" s="28" customFormat="1" x14ac:dyDescent="0.2">
      <c r="A167" s="23"/>
      <c r="B167" s="68"/>
      <c r="F167" s="68"/>
      <c r="G167" s="207"/>
      <c r="H167" s="207"/>
      <c r="I167" s="207"/>
      <c r="J167" s="67"/>
      <c r="K167" s="23"/>
      <c r="L167" s="211"/>
      <c r="M167" s="212"/>
      <c r="N167" s="176">
        <f t="shared" si="16"/>
        <v>27744.370000000006</v>
      </c>
      <c r="O167" s="250"/>
      <c r="P167" s="270"/>
      <c r="Q167" s="235">
        <f t="shared" si="17"/>
        <v>46428.490000000027</v>
      </c>
      <c r="R167" s="240"/>
      <c r="S167" s="240">
        <f t="shared" si="18"/>
        <v>12276.49</v>
      </c>
      <c r="T167" s="398"/>
      <c r="U167" s="399">
        <f t="shared" si="19"/>
        <v>0</v>
      </c>
      <c r="V167" s="19">
        <f t="shared" si="15"/>
        <v>86449.350000000035</v>
      </c>
      <c r="W167" s="123">
        <f t="shared" si="14"/>
        <v>0</v>
      </c>
      <c r="X167" s="123"/>
      <c r="Y167" s="123"/>
      <c r="Z167"/>
      <c r="AA167" s="72"/>
      <c r="AB167" s="174"/>
      <c r="AC167" s="174"/>
      <c r="AD167" s="174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</row>
    <row r="168" spans="1:84" s="28" customFormat="1" x14ac:dyDescent="0.2">
      <c r="A168" s="23"/>
      <c r="B168" s="68"/>
      <c r="F168" s="68"/>
      <c r="G168" s="207"/>
      <c r="H168" s="207"/>
      <c r="I168" s="207"/>
      <c r="J168" s="67"/>
      <c r="K168" s="23"/>
      <c r="L168" s="211"/>
      <c r="M168" s="212"/>
      <c r="N168" s="176">
        <f t="shared" si="16"/>
        <v>27744.370000000006</v>
      </c>
      <c r="O168" s="250"/>
      <c r="P168" s="270"/>
      <c r="Q168" s="235">
        <f t="shared" si="17"/>
        <v>46428.490000000027</v>
      </c>
      <c r="R168" s="240"/>
      <c r="S168" s="240">
        <f t="shared" si="18"/>
        <v>12276.49</v>
      </c>
      <c r="T168" s="398"/>
      <c r="U168" s="399">
        <f t="shared" si="19"/>
        <v>0</v>
      </c>
      <c r="V168" s="19">
        <f t="shared" si="15"/>
        <v>86449.350000000035</v>
      </c>
      <c r="W168" s="123">
        <f t="shared" si="14"/>
        <v>0</v>
      </c>
      <c r="X168" s="123"/>
      <c r="Y168" s="123"/>
      <c r="Z168"/>
      <c r="AA168" s="72"/>
      <c r="AB168" s="174"/>
      <c r="AC168" s="174"/>
      <c r="AD168" s="174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</row>
    <row r="169" spans="1:84" s="28" customFormat="1" x14ac:dyDescent="0.2">
      <c r="A169" s="209"/>
      <c r="B169" s="68"/>
      <c r="F169" s="68"/>
      <c r="G169" s="207"/>
      <c r="H169" s="207"/>
      <c r="I169" s="207"/>
      <c r="J169" s="67"/>
      <c r="K169" s="23"/>
      <c r="L169" s="211"/>
      <c r="M169" s="212"/>
      <c r="N169" s="176">
        <f t="shared" si="16"/>
        <v>27744.370000000006</v>
      </c>
      <c r="O169" s="250"/>
      <c r="P169" s="270"/>
      <c r="Q169" s="235">
        <f t="shared" si="17"/>
        <v>46428.490000000027</v>
      </c>
      <c r="R169" s="240"/>
      <c r="S169" s="240">
        <f t="shared" si="18"/>
        <v>12276.49</v>
      </c>
      <c r="T169" s="398"/>
      <c r="U169" s="399">
        <f t="shared" si="19"/>
        <v>0</v>
      </c>
      <c r="V169" s="19">
        <f t="shared" si="15"/>
        <v>86449.350000000035</v>
      </c>
      <c r="W169" s="123">
        <f t="shared" si="14"/>
        <v>0</v>
      </c>
      <c r="X169" s="123"/>
      <c r="Y169" s="123"/>
      <c r="Z169"/>
      <c r="AA169" s="72"/>
      <c r="AB169" s="174"/>
      <c r="AC169" s="174"/>
      <c r="AD169" s="174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</row>
    <row r="170" spans="1:84" s="28" customFormat="1" x14ac:dyDescent="0.2">
      <c r="A170" s="209"/>
      <c r="B170" s="68"/>
      <c r="F170" s="68"/>
      <c r="G170" s="207"/>
      <c r="H170" s="207"/>
      <c r="I170" s="207"/>
      <c r="J170" s="67"/>
      <c r="K170" s="23"/>
      <c r="L170" s="211"/>
      <c r="M170" s="212"/>
      <c r="N170" s="176">
        <f t="shared" si="16"/>
        <v>27744.370000000006</v>
      </c>
      <c r="O170" s="250"/>
      <c r="P170" s="270"/>
      <c r="Q170" s="235">
        <f t="shared" si="17"/>
        <v>46428.490000000027</v>
      </c>
      <c r="R170" s="240"/>
      <c r="S170" s="240">
        <f t="shared" si="18"/>
        <v>12276.49</v>
      </c>
      <c r="T170" s="398"/>
      <c r="U170" s="399">
        <f t="shared" si="19"/>
        <v>0</v>
      </c>
      <c r="V170" s="19">
        <f t="shared" si="15"/>
        <v>86449.350000000035</v>
      </c>
      <c r="W170" s="123">
        <f t="shared" si="14"/>
        <v>0</v>
      </c>
      <c r="X170" s="123"/>
      <c r="Y170" s="123"/>
      <c r="Z170" s="82"/>
      <c r="AA170" s="72"/>
      <c r="AB170" s="174"/>
      <c r="AC170" s="174"/>
      <c r="AD170" s="174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</row>
    <row r="171" spans="1:84" s="28" customFormat="1" x14ac:dyDescent="0.2">
      <c r="A171" s="209"/>
      <c r="B171" s="68"/>
      <c r="F171" s="68"/>
      <c r="G171" s="207"/>
      <c r="H171" s="207"/>
      <c r="I171" s="207"/>
      <c r="J171" s="67"/>
      <c r="K171" s="209"/>
      <c r="L171" s="213"/>
      <c r="M171" s="212"/>
      <c r="N171" s="176">
        <f t="shared" si="16"/>
        <v>27744.370000000006</v>
      </c>
      <c r="O171" s="251"/>
      <c r="P171" s="270"/>
      <c r="Q171" s="235">
        <f>Q170+O171-P171</f>
        <v>46428.490000000027</v>
      </c>
      <c r="R171" s="240"/>
      <c r="S171" s="240">
        <f t="shared" si="18"/>
        <v>12276.49</v>
      </c>
      <c r="T171" s="403"/>
      <c r="U171" s="399">
        <f t="shared" si="19"/>
        <v>0</v>
      </c>
      <c r="V171" s="19">
        <f t="shared" si="15"/>
        <v>86449.350000000035</v>
      </c>
      <c r="W171" s="92"/>
      <c r="X171" s="123"/>
      <c r="Y171" s="168"/>
      <c r="Z171" s="168"/>
      <c r="AA171" s="207"/>
      <c r="AB171" s="210"/>
      <c r="AC171" s="210"/>
      <c r="AD171" s="210"/>
      <c r="AE171" s="27"/>
      <c r="AF171" s="27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J171" s="30"/>
      <c r="BK171" s="30"/>
      <c r="BL171" s="30"/>
      <c r="BM171" s="30"/>
      <c r="BN171" s="30"/>
      <c r="CB171" s="30"/>
      <c r="CC171" s="30"/>
      <c r="CD171" s="30"/>
    </row>
    <row r="172" spans="1:84" x14ac:dyDescent="0.2">
      <c r="A172" s="31"/>
      <c r="B172" s="31"/>
      <c r="C172" s="32"/>
      <c r="D172" s="32"/>
      <c r="E172" s="32"/>
      <c r="G172" s="33">
        <f>SUM(G8:G171)</f>
        <v>78874.080000000016</v>
      </c>
      <c r="H172" s="33">
        <f>SUM(H8:H171)</f>
        <v>60515.48</v>
      </c>
      <c r="I172" s="33"/>
      <c r="J172" s="34"/>
      <c r="K172" s="31"/>
      <c r="L172" s="271"/>
      <c r="M172" s="271"/>
      <c r="N172" s="291">
        <f t="shared" si="16"/>
        <v>27744.370000000006</v>
      </c>
      <c r="O172" s="271"/>
      <c r="P172" s="272"/>
      <c r="Q172" s="177">
        <f>Q171+O172-P172</f>
        <v>46428.490000000027</v>
      </c>
      <c r="R172" s="273"/>
      <c r="S172" s="273">
        <f t="shared" si="18"/>
        <v>12276.49</v>
      </c>
      <c r="T172" s="274"/>
      <c r="U172" s="292">
        <f t="shared" si="19"/>
        <v>0</v>
      </c>
      <c r="V172" s="19">
        <f t="shared" si="15"/>
        <v>86449.350000000035</v>
      </c>
      <c r="W172" s="275">
        <f>SUM(W7:W171)</f>
        <v>18358.599999999991</v>
      </c>
      <c r="X172" s="92">
        <f>G172+H172-W172</f>
        <v>121030.96000000004</v>
      </c>
      <c r="Y172" s="33"/>
      <c r="Z172" s="33"/>
      <c r="AA172" s="35">
        <f t="shared" ref="AA172:BW172" si="20">SUM(AA6:AA171)</f>
        <v>-399.18999999999983</v>
      </c>
      <c r="AB172" s="65"/>
      <c r="AC172" s="65"/>
      <c r="AD172" s="65"/>
      <c r="AE172" s="36">
        <f t="shared" si="20"/>
        <v>-12529.900000000003</v>
      </c>
      <c r="AF172" s="36">
        <f>SUM(AF6:AF171)</f>
        <v>-941.09</v>
      </c>
      <c r="AG172" s="35">
        <f t="shared" si="20"/>
        <v>-400</v>
      </c>
      <c r="AH172" s="35"/>
      <c r="AI172" s="35">
        <f t="shared" si="20"/>
        <v>0</v>
      </c>
      <c r="AJ172" s="35">
        <f t="shared" si="20"/>
        <v>0</v>
      </c>
      <c r="AK172" s="35">
        <f t="shared" si="20"/>
        <v>-400</v>
      </c>
      <c r="AL172" s="35">
        <f t="shared" si="20"/>
        <v>0</v>
      </c>
      <c r="AM172" s="35">
        <f t="shared" si="20"/>
        <v>-750.06999999999994</v>
      </c>
      <c r="AN172" s="35">
        <f t="shared" si="20"/>
        <v>-211.23999999999998</v>
      </c>
      <c r="AO172" s="35">
        <f>SUM(AO6:AO171)</f>
        <v>-393.69</v>
      </c>
      <c r="AP172" s="35">
        <f t="shared" si="20"/>
        <v>-1120.8200000000002</v>
      </c>
      <c r="AQ172" s="35">
        <f t="shared" si="20"/>
        <v>-612.29999999999995</v>
      </c>
      <c r="AR172" s="35">
        <f>SUM(AR6:AR171)</f>
        <v>0</v>
      </c>
      <c r="AS172" s="35">
        <f t="shared" si="20"/>
        <v>-1200</v>
      </c>
      <c r="AT172" s="35">
        <f t="shared" si="20"/>
        <v>0</v>
      </c>
      <c r="AU172" s="35">
        <f t="shared" si="20"/>
        <v>-57</v>
      </c>
      <c r="AV172" s="35">
        <f t="shared" si="20"/>
        <v>-223</v>
      </c>
      <c r="AW172" s="35">
        <f t="shared" si="20"/>
        <v>0</v>
      </c>
      <c r="AX172" s="35">
        <f t="shared" si="20"/>
        <v>147.79000000000002</v>
      </c>
      <c r="AY172" s="35">
        <f t="shared" si="20"/>
        <v>-502.2000000000001</v>
      </c>
      <c r="AZ172" s="35">
        <f t="shared" si="20"/>
        <v>-646.28</v>
      </c>
      <c r="BA172" s="35">
        <f t="shared" si="20"/>
        <v>-997.79999999999984</v>
      </c>
      <c r="BB172" s="35">
        <f t="shared" si="20"/>
        <v>0</v>
      </c>
      <c r="BC172" s="35">
        <f t="shared" si="20"/>
        <v>-1058.4000000000003</v>
      </c>
      <c r="BD172" s="35">
        <f>SUM(BD6:BD171)</f>
        <v>0</v>
      </c>
      <c r="BE172" s="35">
        <f t="shared" si="20"/>
        <v>-1151.4000000000003</v>
      </c>
      <c r="BF172" s="35">
        <f t="shared" si="20"/>
        <v>-168</v>
      </c>
      <c r="BG172" s="35">
        <f t="shared" si="20"/>
        <v>0</v>
      </c>
      <c r="BH172" s="35">
        <f t="shared" si="20"/>
        <v>0</v>
      </c>
      <c r="BI172" s="35">
        <f t="shared" si="20"/>
        <v>-241.44000000000003</v>
      </c>
      <c r="BJ172" s="35">
        <f t="shared" si="20"/>
        <v>-843</v>
      </c>
      <c r="BK172" s="35">
        <f t="shared" si="20"/>
        <v>0</v>
      </c>
      <c r="BL172" s="35">
        <f>SUM(BL6:BL171)</f>
        <v>-430.96</v>
      </c>
      <c r="BM172" s="35">
        <f t="shared" si="20"/>
        <v>-84</v>
      </c>
      <c r="BN172" s="35">
        <f t="shared" si="20"/>
        <v>-1283.2800000000004</v>
      </c>
      <c r="BO172" s="35">
        <f t="shared" si="20"/>
        <v>-75.41</v>
      </c>
      <c r="BP172" s="35">
        <f t="shared" si="20"/>
        <v>0</v>
      </c>
      <c r="BQ172" s="35">
        <f t="shared" si="20"/>
        <v>0</v>
      </c>
      <c r="BR172" s="35">
        <f t="shared" si="20"/>
        <v>-394</v>
      </c>
      <c r="BS172" s="35">
        <f t="shared" si="20"/>
        <v>-36</v>
      </c>
      <c r="BT172" s="35">
        <f t="shared" si="20"/>
        <v>0</v>
      </c>
      <c r="BU172" s="35">
        <f t="shared" si="20"/>
        <v>-30</v>
      </c>
      <c r="BV172" s="35">
        <f t="shared" si="20"/>
        <v>-1117</v>
      </c>
      <c r="BW172" s="35">
        <f t="shared" si="20"/>
        <v>0</v>
      </c>
      <c r="BX172" s="35">
        <f>SUM(BX6:BX171)</f>
        <v>1713.2799999999997</v>
      </c>
      <c r="BY172" s="35">
        <f t="shared" ref="BY172:CE172" si="21">SUM(BY6:BY171)</f>
        <v>0</v>
      </c>
      <c r="BZ172" s="35">
        <f t="shared" si="21"/>
        <v>-225</v>
      </c>
      <c r="CA172" s="35">
        <f>SUM(CA5:CA171)</f>
        <v>0</v>
      </c>
      <c r="CB172" s="35">
        <f t="shared" si="21"/>
        <v>-7495</v>
      </c>
      <c r="CC172" s="35">
        <f t="shared" si="21"/>
        <v>-50</v>
      </c>
      <c r="CD172" s="35">
        <f t="shared" si="21"/>
        <v>-11600</v>
      </c>
      <c r="CE172" s="35">
        <f t="shared" si="21"/>
        <v>67165</v>
      </c>
      <c r="CF172" s="276">
        <f>SUM(CF5:CF171)</f>
        <v>-3000</v>
      </c>
    </row>
    <row r="173" spans="1:84" x14ac:dyDescent="0.2">
      <c r="B173" s="23"/>
      <c r="G173" s="29" t="s">
        <v>29</v>
      </c>
      <c r="H173" s="29" t="s">
        <v>29</v>
      </c>
      <c r="I173" s="29"/>
      <c r="V173" s="29"/>
      <c r="Y173" s="29"/>
      <c r="Z173" s="29"/>
      <c r="AA173" s="29" t="s">
        <v>29</v>
      </c>
      <c r="AB173" s="64"/>
      <c r="AC173" s="64"/>
      <c r="AD173" s="64"/>
    </row>
    <row r="174" spans="1:84" x14ac:dyDescent="0.2">
      <c r="B174" s="23"/>
      <c r="G174" s="29" t="s">
        <v>107</v>
      </c>
      <c r="H174" s="29">
        <f>G172</f>
        <v>78874.080000000016</v>
      </c>
      <c r="I174" s="29"/>
      <c r="N174" s="3" t="s">
        <v>106</v>
      </c>
      <c r="Q174" s="231" t="s">
        <v>106</v>
      </c>
      <c r="V174" s="29"/>
      <c r="Y174" s="29"/>
      <c r="Z174" s="29"/>
      <c r="AA174" s="29"/>
      <c r="AB174" s="64"/>
      <c r="AC174" s="64"/>
      <c r="AD174" s="64"/>
    </row>
    <row r="175" spans="1:84" x14ac:dyDescent="0.2">
      <c r="B175" s="23"/>
      <c r="G175" s="29" t="s">
        <v>108</v>
      </c>
      <c r="H175" s="29">
        <f>H172</f>
        <v>60515.48</v>
      </c>
      <c r="I175" s="29"/>
      <c r="V175" s="29"/>
      <c r="Y175" s="29"/>
      <c r="Z175" s="29"/>
      <c r="AA175" s="29"/>
      <c r="AB175" s="64"/>
      <c r="AC175" s="64"/>
      <c r="AD175" s="64"/>
    </row>
    <row r="176" spans="1:84" x14ac:dyDescent="0.2">
      <c r="B176" s="23"/>
      <c r="G176" s="29" t="s">
        <v>109</v>
      </c>
      <c r="H176" s="29">
        <f>H174-H175</f>
        <v>18358.600000000013</v>
      </c>
      <c r="I176" s="29"/>
      <c r="V176" s="29"/>
      <c r="Y176" s="29"/>
      <c r="Z176" s="29"/>
      <c r="AA176" s="29"/>
      <c r="AB176" s="64"/>
      <c r="AC176" s="64"/>
      <c r="AD176" s="64"/>
      <c r="AJ176" s="30" t="s">
        <v>29</v>
      </c>
      <c r="AK176" s="30"/>
    </row>
    <row r="177" spans="2:37" x14ac:dyDescent="0.2">
      <c r="B177" s="23"/>
      <c r="G177" s="29"/>
      <c r="H177" s="29" t="s">
        <v>29</v>
      </c>
      <c r="I177" s="29"/>
      <c r="V177" s="29"/>
      <c r="Y177" s="29"/>
      <c r="Z177" s="29"/>
      <c r="AA177" s="29"/>
      <c r="AB177" s="64"/>
      <c r="AC177" s="64"/>
      <c r="AD177" s="64"/>
      <c r="AJ177" s="30" t="s">
        <v>29</v>
      </c>
      <c r="AK177" s="30"/>
    </row>
    <row r="178" spans="2:37" x14ac:dyDescent="0.2">
      <c r="B178" s="23"/>
      <c r="G178" s="29" t="s">
        <v>137</v>
      </c>
      <c r="H178" s="29">
        <f>W172</f>
        <v>18358.599999999991</v>
      </c>
      <c r="I178" s="29"/>
      <c r="V178" s="29"/>
      <c r="Y178" s="29"/>
      <c r="Z178" s="29"/>
      <c r="AA178" s="29"/>
      <c r="AB178" s="64"/>
      <c r="AC178" s="64"/>
      <c r="AD178" s="64"/>
      <c r="AJ178" s="30" t="s">
        <v>29</v>
      </c>
      <c r="AK178" s="30" t="s">
        <v>29</v>
      </c>
    </row>
    <row r="179" spans="2:37" x14ac:dyDescent="0.2">
      <c r="G179" s="29"/>
      <c r="H179" s="29"/>
      <c r="I179" s="29"/>
      <c r="V179" s="29"/>
      <c r="Y179" s="29"/>
      <c r="Z179" s="29"/>
      <c r="AA179" s="29"/>
      <c r="AB179" s="64"/>
      <c r="AC179" s="64"/>
      <c r="AD179" s="64"/>
    </row>
    <row r="180" spans="2:37" x14ac:dyDescent="0.2">
      <c r="G180" s="29" t="s">
        <v>110</v>
      </c>
      <c r="H180" s="214">
        <f>H178-H176</f>
        <v>0</v>
      </c>
      <c r="I180" s="224"/>
      <c r="J180" s="224"/>
      <c r="V180" s="29"/>
      <c r="Y180" s="29"/>
      <c r="Z180" s="29"/>
      <c r="AA180" s="29"/>
      <c r="AB180" s="64"/>
      <c r="AC180" s="64"/>
      <c r="AD180" s="64"/>
    </row>
    <row r="181" spans="2:37" x14ac:dyDescent="0.2">
      <c r="G181" s="29"/>
      <c r="H181" s="29"/>
      <c r="I181" s="29"/>
      <c r="V181" s="29"/>
      <c r="Y181" s="29"/>
      <c r="Z181" s="29"/>
      <c r="AA181" s="29"/>
      <c r="AB181" s="64"/>
      <c r="AC181" s="64"/>
      <c r="AD181" s="64"/>
    </row>
    <row r="182" spans="2:37" x14ac:dyDescent="0.2">
      <c r="V182" s="29"/>
      <c r="Y182" s="29"/>
      <c r="Z182" s="29"/>
      <c r="AA182" s="29"/>
      <c r="AB182" s="64"/>
      <c r="AC182" s="64"/>
      <c r="AD182" s="64"/>
    </row>
    <row r="183" spans="2:37" x14ac:dyDescent="0.2">
      <c r="V183" s="29"/>
      <c r="Y183" s="29"/>
      <c r="Z183" s="29"/>
      <c r="AA183" s="29"/>
      <c r="AB183" s="64"/>
      <c r="AC183" s="64"/>
      <c r="AD183" s="64"/>
    </row>
    <row r="184" spans="2:37" x14ac:dyDescent="0.2">
      <c r="B184" s="17"/>
      <c r="C184" s="17"/>
      <c r="V184" s="29"/>
      <c r="Y184" s="29"/>
      <c r="Z184" s="29"/>
      <c r="AA184" s="29"/>
      <c r="AB184" s="64"/>
      <c r="AC184" s="64"/>
      <c r="AD184" s="64"/>
    </row>
    <row r="185" spans="2:37" x14ac:dyDescent="0.2">
      <c r="G185" t="s">
        <v>111</v>
      </c>
      <c r="H185" s="29">
        <f>V6</f>
        <v>68090.75</v>
      </c>
      <c r="V185" s="29"/>
      <c r="Y185" s="29"/>
      <c r="Z185" s="29"/>
      <c r="AA185" s="29"/>
      <c r="AB185" s="64"/>
      <c r="AC185" s="64"/>
      <c r="AD185" s="64"/>
    </row>
    <row r="186" spans="2:37" x14ac:dyDescent="0.2">
      <c r="G186" t="s">
        <v>112</v>
      </c>
      <c r="H186" s="29">
        <f>H174</f>
        <v>78874.080000000016</v>
      </c>
      <c r="V186" s="29"/>
      <c r="Y186" s="29"/>
      <c r="Z186" s="29"/>
      <c r="AA186" s="29"/>
      <c r="AB186" s="64"/>
      <c r="AC186" s="64"/>
      <c r="AD186" s="64"/>
    </row>
    <row r="187" spans="2:37" x14ac:dyDescent="0.2">
      <c r="G187" t="s">
        <v>113</v>
      </c>
      <c r="H187" s="29">
        <f>H175</f>
        <v>60515.48</v>
      </c>
      <c r="V187" s="29"/>
      <c r="Y187" s="29"/>
      <c r="Z187" s="29"/>
      <c r="AA187" s="29"/>
      <c r="AB187" s="64"/>
      <c r="AC187" s="64"/>
      <c r="AD187" s="64"/>
    </row>
    <row r="188" spans="2:37" x14ac:dyDescent="0.2">
      <c r="G188" t="s">
        <v>114</v>
      </c>
      <c r="H188" s="59">
        <f>H185+H186-H187</f>
        <v>86449.35</v>
      </c>
      <c r="V188" s="29"/>
      <c r="Y188" s="29"/>
      <c r="Z188" s="29"/>
      <c r="AA188" s="29"/>
      <c r="AB188" s="64"/>
      <c r="AC188" s="64"/>
      <c r="AD188" s="64"/>
    </row>
    <row r="189" spans="2:37" x14ac:dyDescent="0.2">
      <c r="V189" s="29"/>
      <c r="Y189" s="29"/>
      <c r="Z189" s="29"/>
      <c r="AA189" s="29"/>
      <c r="AB189" s="64"/>
      <c r="AC189" s="64"/>
      <c r="AD189" s="64"/>
    </row>
    <row r="190" spans="2:37" x14ac:dyDescent="0.2">
      <c r="V190" s="29"/>
      <c r="Y190" s="29"/>
      <c r="Z190" s="29"/>
      <c r="AA190" s="29"/>
      <c r="AB190" s="64"/>
      <c r="AC190" s="64"/>
      <c r="AD190" s="64"/>
    </row>
    <row r="193" spans="4:11" x14ac:dyDescent="0.2">
      <c r="D193" s="37"/>
    </row>
    <row r="194" spans="4:11" x14ac:dyDescent="0.2">
      <c r="J194" s="206"/>
    </row>
    <row r="195" spans="4:11" x14ac:dyDescent="0.2">
      <c r="J195" s="202"/>
      <c r="K195" s="359"/>
    </row>
    <row r="196" spans="4:11" x14ac:dyDescent="0.2">
      <c r="J196" s="202"/>
    </row>
    <row r="199" spans="4:11" x14ac:dyDescent="0.2">
      <c r="J199" s="204"/>
    </row>
    <row r="200" spans="4:11" x14ac:dyDescent="0.2">
      <c r="G200" t="s">
        <v>29</v>
      </c>
      <c r="J200" s="202"/>
    </row>
    <row r="201" spans="4:11" x14ac:dyDescent="0.2">
      <c r="I201" t="s">
        <v>29</v>
      </c>
      <c r="J201" s="204"/>
    </row>
    <row r="202" spans="4:11" x14ac:dyDescent="0.2">
      <c r="J202" s="204"/>
    </row>
    <row r="204" spans="4:11" x14ac:dyDescent="0.2">
      <c r="J204" s="204"/>
    </row>
    <row r="208" spans="4:11" x14ac:dyDescent="0.2">
      <c r="J208" s="204"/>
    </row>
  </sheetData>
  <phoneticPr fontId="5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23"/>
  <sheetViews>
    <sheetView workbookViewId="0">
      <selection activeCell="J97" sqref="J97"/>
    </sheetView>
  </sheetViews>
  <sheetFormatPr defaultColWidth="11.5703125" defaultRowHeight="12.75" x14ac:dyDescent="0.2"/>
  <cols>
    <col min="1" max="1" width="53" customWidth="1"/>
    <col min="2" max="2" width="12.28515625" style="26" hidden="1" customWidth="1"/>
    <col min="3" max="3" width="11.5703125" style="38" hidden="1" customWidth="1"/>
    <col min="4" max="4" width="15.7109375" style="26" hidden="1" customWidth="1"/>
    <col min="5" max="5" width="17.7109375" style="96" customWidth="1"/>
    <col min="6" max="6" width="14.85546875" style="38" customWidth="1"/>
    <col min="7" max="7" width="11.5703125" style="23" customWidth="1"/>
    <col min="8" max="8" width="13.42578125" style="23" customWidth="1"/>
    <col min="9" max="9" width="15.7109375" style="23" customWidth="1"/>
    <col min="10" max="10" width="44.7109375" style="39" customWidth="1"/>
    <col min="11" max="11" width="40.85546875" customWidth="1"/>
  </cols>
  <sheetData>
    <row r="2" spans="1:13" x14ac:dyDescent="0.2">
      <c r="A2" s="17" t="s">
        <v>183</v>
      </c>
      <c r="F2" s="38" t="s">
        <v>29</v>
      </c>
    </row>
    <row r="3" spans="1:13" s="25" customFormat="1" ht="11.25" x14ac:dyDescent="0.2">
      <c r="A3" s="41" t="s">
        <v>36</v>
      </c>
      <c r="C3" s="43" t="s">
        <v>30</v>
      </c>
      <c r="D3" s="42" t="s">
        <v>32</v>
      </c>
      <c r="E3" s="43" t="s">
        <v>160</v>
      </c>
      <c r="F3" s="42" t="s">
        <v>31</v>
      </c>
      <c r="G3" s="106" t="s">
        <v>51</v>
      </c>
      <c r="H3" s="106" t="s">
        <v>104</v>
      </c>
      <c r="I3" s="106" t="s">
        <v>182</v>
      </c>
      <c r="J3" s="132" t="s">
        <v>156</v>
      </c>
      <c r="K3" s="87" t="s">
        <v>29</v>
      </c>
    </row>
    <row r="4" spans="1:13" s="25" customFormat="1" ht="11.25" x14ac:dyDescent="0.2">
      <c r="A4" s="44"/>
      <c r="C4" s="43" t="s">
        <v>34</v>
      </c>
      <c r="D4" s="42" t="s">
        <v>34</v>
      </c>
      <c r="E4" s="46"/>
      <c r="F4" s="42" t="s">
        <v>33</v>
      </c>
      <c r="G4" s="106" t="s">
        <v>52</v>
      </c>
      <c r="H4" s="106" t="s">
        <v>105</v>
      </c>
      <c r="I4" s="107"/>
      <c r="J4" s="133"/>
    </row>
    <row r="5" spans="1:13" s="25" customFormat="1" ht="11.25" x14ac:dyDescent="0.2">
      <c r="A5" s="88" t="str">
        <f>Detail!AE3</f>
        <v>Direct Employee costs (inc PAYE)</v>
      </c>
      <c r="B5" s="25" t="s">
        <v>67</v>
      </c>
      <c r="C5" s="46" t="e">
        <f>#REF!</f>
        <v>#REF!</v>
      </c>
      <c r="D5" s="45">
        <v>4800</v>
      </c>
      <c r="E5" s="142">
        <f>Detail!AE4</f>
        <v>13393</v>
      </c>
      <c r="F5" s="143">
        <f>-Detail!AE172</f>
        <v>12529.900000000003</v>
      </c>
      <c r="G5" s="144">
        <f>E5</f>
        <v>13393</v>
      </c>
      <c r="H5" s="186">
        <f>F5/E5</f>
        <v>0.93555588740386797</v>
      </c>
      <c r="I5" s="145" t="s">
        <v>29</v>
      </c>
      <c r="J5" s="133" t="s">
        <v>29</v>
      </c>
      <c r="K5" s="25" t="s">
        <v>29</v>
      </c>
    </row>
    <row r="6" spans="1:13" s="25" customFormat="1" ht="11.25" x14ac:dyDescent="0.2">
      <c r="A6" s="88" t="s">
        <v>211</v>
      </c>
      <c r="C6" s="46"/>
      <c r="D6" s="45"/>
      <c r="E6" s="142">
        <f>Detail!AF4</f>
        <v>850</v>
      </c>
      <c r="F6" s="143">
        <f>-Detail!AF172</f>
        <v>941.09</v>
      </c>
      <c r="G6" s="144">
        <f>F6</f>
        <v>941.09</v>
      </c>
      <c r="H6" s="186">
        <f>F6/E6</f>
        <v>1.1071647058823531</v>
      </c>
      <c r="I6" s="145"/>
      <c r="J6" s="133"/>
    </row>
    <row r="7" spans="1:13" s="25" customFormat="1" ht="11.25" x14ac:dyDescent="0.2">
      <c r="A7" s="88" t="str">
        <f>Detail!AG3</f>
        <v>Clerks Annual Allowance for home office paid gross</v>
      </c>
      <c r="B7" s="25" t="s">
        <v>68</v>
      </c>
      <c r="C7" s="46" t="e">
        <f>#REF!</f>
        <v>#REF!</v>
      </c>
      <c r="D7" s="45">
        <v>1440</v>
      </c>
      <c r="E7" s="142">
        <f>Detail!AG4</f>
        <v>400</v>
      </c>
      <c r="F7" s="143">
        <f>-Detail!AG172</f>
        <v>400</v>
      </c>
      <c r="G7" s="144">
        <f t="shared" ref="G7:G24" si="0">E7</f>
        <v>400</v>
      </c>
      <c r="H7" s="186">
        <f t="shared" ref="H7:H25" si="1">F7/E7</f>
        <v>1</v>
      </c>
      <c r="I7" s="145" t="s">
        <v>29</v>
      </c>
      <c r="J7" s="133" t="s">
        <v>29</v>
      </c>
      <c r="K7" s="25" t="s">
        <v>29</v>
      </c>
    </row>
    <row r="8" spans="1:13" s="25" customFormat="1" ht="11.25" x14ac:dyDescent="0.2">
      <c r="A8" s="88" t="s">
        <v>118</v>
      </c>
      <c r="C8" s="46"/>
      <c r="D8" s="45"/>
      <c r="E8" s="142">
        <f>Detail!AH4</f>
        <v>0</v>
      </c>
      <c r="F8" s="143">
        <f>-Detail!AH172</f>
        <v>0</v>
      </c>
      <c r="G8" s="144">
        <f t="shared" si="0"/>
        <v>0</v>
      </c>
      <c r="H8" s="186" t="e">
        <f t="shared" si="1"/>
        <v>#DIV/0!</v>
      </c>
      <c r="I8" s="145"/>
      <c r="J8" s="133"/>
    </row>
    <row r="9" spans="1:13" s="25" customFormat="1" ht="11.25" x14ac:dyDescent="0.2">
      <c r="A9" s="88" t="str">
        <f>Detail!AI3</f>
        <v>Payments to Chairman and Members (aka allowances)</v>
      </c>
      <c r="B9" s="25" t="s">
        <v>69</v>
      </c>
      <c r="C9" s="46" t="e">
        <f>#REF!</f>
        <v>#REF!</v>
      </c>
      <c r="D9" s="45">
        <v>400</v>
      </c>
      <c r="E9" s="142">
        <f>Detail!AI4</f>
        <v>0</v>
      </c>
      <c r="F9" s="143">
        <f>-Detail!AI172</f>
        <v>0</v>
      </c>
      <c r="G9" s="144">
        <f t="shared" si="0"/>
        <v>0</v>
      </c>
      <c r="H9" s="186" t="e">
        <f t="shared" si="1"/>
        <v>#DIV/0!</v>
      </c>
      <c r="I9" s="145" t="s">
        <v>29</v>
      </c>
      <c r="J9" s="133" t="s">
        <v>29</v>
      </c>
    </row>
    <row r="10" spans="1:13" s="25" customFormat="1" ht="11.25" x14ac:dyDescent="0.2">
      <c r="A10" s="88" t="str">
        <f>Detail!AJ3</f>
        <v>Civic Expenses &amp; Regalia &amp; Minute Clerk</v>
      </c>
      <c r="B10" s="25" t="s">
        <v>70</v>
      </c>
      <c r="C10" s="46" t="e">
        <f>#REF!</f>
        <v>#REF!</v>
      </c>
      <c r="D10" s="45">
        <v>50</v>
      </c>
      <c r="E10" s="146">
        <f>Detail!AJ4</f>
        <v>0</v>
      </c>
      <c r="F10" s="143">
        <f>-Detail!AJ172</f>
        <v>0</v>
      </c>
      <c r="G10" s="144">
        <f t="shared" si="0"/>
        <v>0</v>
      </c>
      <c r="H10" s="186" t="e">
        <f t="shared" si="1"/>
        <v>#DIV/0!</v>
      </c>
      <c r="I10" s="147" t="s">
        <v>29</v>
      </c>
      <c r="J10" s="133" t="s">
        <v>29</v>
      </c>
      <c r="K10" s="25" t="s">
        <v>29</v>
      </c>
    </row>
    <row r="11" spans="1:13" s="25" customFormat="1" ht="11.25" customHeight="1" x14ac:dyDescent="0.2">
      <c r="A11" s="88" t="str">
        <f>Detail!AK3</f>
        <v>Internal &amp; External Auditors Fees</v>
      </c>
      <c r="B11" s="25" t="s">
        <v>71</v>
      </c>
      <c r="C11" s="46" t="e">
        <f>#REF!</f>
        <v>#REF!</v>
      </c>
      <c r="D11" s="45">
        <v>1060</v>
      </c>
      <c r="E11" s="146">
        <f>Detail!AK4</f>
        <v>500</v>
      </c>
      <c r="F11" s="143">
        <f>-Detail!AK172</f>
        <v>400</v>
      </c>
      <c r="G11" s="144">
        <f t="shared" si="0"/>
        <v>500</v>
      </c>
      <c r="H11" s="186">
        <f t="shared" si="1"/>
        <v>0.8</v>
      </c>
      <c r="I11" s="145" t="s">
        <v>29</v>
      </c>
      <c r="J11" s="133" t="s">
        <v>29</v>
      </c>
      <c r="K11" s="25" t="s">
        <v>29</v>
      </c>
      <c r="M11" s="25" t="s">
        <v>57</v>
      </c>
    </row>
    <row r="12" spans="1:13" s="25" customFormat="1" ht="11.25" x14ac:dyDescent="0.2">
      <c r="A12" s="88" t="str">
        <f>Detail!AL3</f>
        <v>Bank Charges</v>
      </c>
      <c r="B12" s="25" t="s">
        <v>72</v>
      </c>
      <c r="C12" s="46" t="e">
        <f>#REF!</f>
        <v>#REF!</v>
      </c>
      <c r="D12" s="45">
        <v>37.409999999999997</v>
      </c>
      <c r="E12" s="146">
        <f>Detail!AL4</f>
        <v>0</v>
      </c>
      <c r="F12" s="143">
        <f>-Detail!AL172</f>
        <v>0</v>
      </c>
      <c r="G12" s="144">
        <f>E12</f>
        <v>0</v>
      </c>
      <c r="H12" s="186" t="e">
        <f>F12/E12</f>
        <v>#DIV/0!</v>
      </c>
      <c r="I12" s="147" t="s">
        <v>29</v>
      </c>
      <c r="J12" s="133" t="s">
        <v>29</v>
      </c>
    </row>
    <row r="13" spans="1:13" s="25" customFormat="1" ht="11.25" x14ac:dyDescent="0.2">
      <c r="A13" s="88" t="str">
        <f>Detail!AM3</f>
        <v>PC Insurance</v>
      </c>
      <c r="B13" s="25" t="s">
        <v>73</v>
      </c>
      <c r="C13" s="46" t="e">
        <f>#REF!</f>
        <v>#REF!</v>
      </c>
      <c r="D13" s="45">
        <v>410</v>
      </c>
      <c r="E13" s="146">
        <f>Detail!AM4</f>
        <v>800</v>
      </c>
      <c r="F13" s="143">
        <f>-Detail!AM172</f>
        <v>750.06999999999994</v>
      </c>
      <c r="G13" s="144">
        <f t="shared" si="0"/>
        <v>800</v>
      </c>
      <c r="H13" s="186">
        <f t="shared" si="1"/>
        <v>0.93758749999999991</v>
      </c>
      <c r="I13" s="145" t="s">
        <v>29</v>
      </c>
      <c r="J13" s="133" t="s">
        <v>29</v>
      </c>
    </row>
    <row r="14" spans="1:13" s="25" customFormat="1" ht="11.25" x14ac:dyDescent="0.2">
      <c r="A14" s="88" t="str">
        <f>Detail!AN3</f>
        <v>Clerks Expenses - post, print &amp; stationery</v>
      </c>
      <c r="B14" s="25" t="s">
        <v>75</v>
      </c>
      <c r="C14" s="46" t="e">
        <f>#REF!</f>
        <v>#REF!</v>
      </c>
      <c r="D14" s="45">
        <v>0</v>
      </c>
      <c r="E14" s="146">
        <f>Detail!AN4</f>
        <v>150</v>
      </c>
      <c r="F14" s="143">
        <f>-Detail!AN172</f>
        <v>211.23999999999998</v>
      </c>
      <c r="G14" s="144">
        <f>E14</f>
        <v>150</v>
      </c>
      <c r="H14" s="186">
        <f>F14/E14</f>
        <v>1.4082666666666666</v>
      </c>
      <c r="I14" s="145" t="s">
        <v>29</v>
      </c>
      <c r="J14" s="133" t="s">
        <v>29</v>
      </c>
    </row>
    <row r="15" spans="1:13" s="56" customFormat="1" ht="11.25" x14ac:dyDescent="0.2">
      <c r="A15" s="88" t="s">
        <v>141</v>
      </c>
      <c r="C15" s="89"/>
      <c r="D15" s="90"/>
      <c r="E15" s="142">
        <f>Detail!AO4</f>
        <v>400</v>
      </c>
      <c r="F15" s="143">
        <f>-Detail!AO172</f>
        <v>393.69</v>
      </c>
      <c r="G15" s="143">
        <f>E15</f>
        <v>400</v>
      </c>
      <c r="H15" s="241">
        <f>F15/E15</f>
        <v>0.98422500000000002</v>
      </c>
      <c r="I15" s="147"/>
      <c r="J15" s="134"/>
    </row>
    <row r="16" spans="1:13" s="25" customFormat="1" ht="11.25" x14ac:dyDescent="0.2">
      <c r="A16" s="88" t="str">
        <f>Detail!AP3</f>
        <v>Telephone, Fax,Computer &amp; Broadband &amp; software</v>
      </c>
      <c r="B16" s="25" t="s">
        <v>76</v>
      </c>
      <c r="C16" s="46" t="e">
        <f>#REF!</f>
        <v>#REF!</v>
      </c>
      <c r="D16" s="45">
        <v>672.05</v>
      </c>
      <c r="E16" s="146">
        <f>Detail!AP4</f>
        <v>1000</v>
      </c>
      <c r="F16" s="143">
        <f>-Detail!AP172</f>
        <v>1120.8200000000002</v>
      </c>
      <c r="G16" s="144">
        <f t="shared" si="0"/>
        <v>1000</v>
      </c>
      <c r="H16" s="186">
        <f t="shared" si="1"/>
        <v>1.1208200000000001</v>
      </c>
      <c r="I16" s="145" t="s">
        <v>29</v>
      </c>
      <c r="J16" s="133" t="s">
        <v>29</v>
      </c>
      <c r="K16" s="25" t="s">
        <v>29</v>
      </c>
    </row>
    <row r="17" spans="1:11" s="25" customFormat="1" ht="11.25" x14ac:dyDescent="0.2">
      <c r="A17" s="88" t="str">
        <f>Detail!AQ3</f>
        <v>Hire of Meeting Rooms</v>
      </c>
      <c r="B17" s="25" t="s">
        <v>77</v>
      </c>
      <c r="C17" s="46" t="e">
        <f>#REF!</f>
        <v>#REF!</v>
      </c>
      <c r="D17" s="45">
        <v>110</v>
      </c>
      <c r="E17" s="146">
        <f>Detail!AQ4</f>
        <v>450</v>
      </c>
      <c r="F17" s="143">
        <f>-Detail!AQ172</f>
        <v>612.29999999999995</v>
      </c>
      <c r="G17" s="144">
        <f t="shared" si="0"/>
        <v>450</v>
      </c>
      <c r="H17" s="186">
        <f t="shared" si="1"/>
        <v>1.3606666666666665</v>
      </c>
      <c r="I17" s="145" t="s">
        <v>29</v>
      </c>
      <c r="J17" s="133"/>
    </row>
    <row r="18" spans="1:11" s="25" customFormat="1" ht="11.25" x14ac:dyDescent="0.2">
      <c r="A18" s="88" t="s">
        <v>150</v>
      </c>
      <c r="C18" s="46"/>
      <c r="D18" s="45"/>
      <c r="E18" s="146">
        <f>Detail!AR4</f>
        <v>60</v>
      </c>
      <c r="F18" s="143">
        <f>-Detail!AR172</f>
        <v>0</v>
      </c>
      <c r="G18" s="144">
        <f>E18</f>
        <v>60</v>
      </c>
      <c r="H18" s="186">
        <f>F18/E18</f>
        <v>0</v>
      </c>
      <c r="I18" s="145"/>
      <c r="J18" s="133"/>
    </row>
    <row r="19" spans="1:11" s="25" customFormat="1" ht="11.25" x14ac:dyDescent="0.2">
      <c r="A19" s="88" t="str">
        <f>Detail!AS3</f>
        <v>Newsletter &amp; PR (global parish news)</v>
      </c>
      <c r="B19" s="25" t="s">
        <v>78</v>
      </c>
      <c r="C19" s="46" t="e">
        <f>#REF!</f>
        <v>#REF!</v>
      </c>
      <c r="D19" s="45">
        <v>600</v>
      </c>
      <c r="E19" s="146">
        <f>Detail!AS4</f>
        <v>2000</v>
      </c>
      <c r="F19" s="143">
        <f>-Detail!AS172</f>
        <v>1200</v>
      </c>
      <c r="G19" s="144">
        <f t="shared" si="0"/>
        <v>2000</v>
      </c>
      <c r="H19" s="186">
        <f t="shared" si="1"/>
        <v>0.6</v>
      </c>
      <c r="I19" s="145" t="s">
        <v>29</v>
      </c>
      <c r="J19" s="133"/>
    </row>
    <row r="20" spans="1:11" s="56" customFormat="1" ht="11.25" x14ac:dyDescent="0.2">
      <c r="A20" s="88" t="str">
        <f>Detail!AT3</f>
        <v>Office Equipment (Repairs and Renewals)</v>
      </c>
      <c r="B20" s="56" t="s">
        <v>79</v>
      </c>
      <c r="C20" s="89" t="e">
        <f>#REF!</f>
        <v>#REF!</v>
      </c>
      <c r="D20" s="90">
        <v>270</v>
      </c>
      <c r="E20" s="142">
        <f>Detail!AT4</f>
        <v>100</v>
      </c>
      <c r="F20" s="143">
        <f>-Detail!AT172</f>
        <v>0</v>
      </c>
      <c r="G20" s="143">
        <f t="shared" si="0"/>
        <v>100</v>
      </c>
      <c r="H20" s="241">
        <f t="shared" si="1"/>
        <v>0</v>
      </c>
      <c r="I20" s="147" t="s">
        <v>29</v>
      </c>
      <c r="J20" s="134" t="s">
        <v>29</v>
      </c>
    </row>
    <row r="21" spans="1:11" s="25" customFormat="1" ht="11.25" x14ac:dyDescent="0.2">
      <c r="A21" s="88" t="str">
        <f>Detail!AU3</f>
        <v>Member and Employee course and travel exps</v>
      </c>
      <c r="B21" s="25" t="s">
        <v>80</v>
      </c>
      <c r="C21" s="46" t="e">
        <f>#REF!</f>
        <v>#REF!</v>
      </c>
      <c r="D21" s="45">
        <v>450</v>
      </c>
      <c r="E21" s="146">
        <f>Detail!AU4</f>
        <v>100</v>
      </c>
      <c r="F21" s="143">
        <f>-Detail!AU172</f>
        <v>57</v>
      </c>
      <c r="G21" s="144">
        <f t="shared" si="0"/>
        <v>100</v>
      </c>
      <c r="H21" s="186">
        <f t="shared" si="1"/>
        <v>0.56999999999999995</v>
      </c>
      <c r="I21" s="147" t="s">
        <v>29</v>
      </c>
      <c r="J21" s="133" t="s">
        <v>29</v>
      </c>
      <c r="K21" s="25" t="s">
        <v>29</v>
      </c>
    </row>
    <row r="22" spans="1:11" s="25" customFormat="1" ht="11.25" x14ac:dyDescent="0.2">
      <c r="A22" s="88" t="str">
        <f>Detail!AV3</f>
        <v>Publications &amp; Books &amp; SLCC Membership</v>
      </c>
      <c r="B22" s="25" t="s">
        <v>81</v>
      </c>
      <c r="C22" s="46" t="e">
        <f>#REF!</f>
        <v>#REF!</v>
      </c>
      <c r="D22" s="45">
        <v>100</v>
      </c>
      <c r="E22" s="146">
        <f>Detail!AV4</f>
        <v>100</v>
      </c>
      <c r="F22" s="143">
        <f>-Detail!AV172</f>
        <v>223</v>
      </c>
      <c r="G22" s="144">
        <f t="shared" si="0"/>
        <v>100</v>
      </c>
      <c r="H22" s="186">
        <f t="shared" si="1"/>
        <v>2.23</v>
      </c>
      <c r="I22" s="145" t="s">
        <v>29</v>
      </c>
      <c r="J22" s="133" t="s">
        <v>29</v>
      </c>
    </row>
    <row r="23" spans="1:11" s="25" customFormat="1" ht="11.25" x14ac:dyDescent="0.2">
      <c r="A23" s="189" t="str">
        <f>Detail!AW3</f>
        <v>Election  *** SR1</v>
      </c>
      <c r="B23" s="190" t="s">
        <v>82</v>
      </c>
      <c r="C23" s="191" t="e">
        <f>#REF!</f>
        <v>#REF!</v>
      </c>
      <c r="D23" s="192">
        <v>20</v>
      </c>
      <c r="E23" s="193">
        <f>Detail!AW4</f>
        <v>0</v>
      </c>
      <c r="F23" s="194">
        <f>-Detail!AW172</f>
        <v>0</v>
      </c>
      <c r="G23" s="194">
        <f t="shared" si="0"/>
        <v>0</v>
      </c>
      <c r="H23" s="195" t="e">
        <f t="shared" si="1"/>
        <v>#DIV/0!</v>
      </c>
      <c r="I23" s="147" t="s">
        <v>29</v>
      </c>
      <c r="J23" s="133"/>
      <c r="K23" s="25" t="s">
        <v>29</v>
      </c>
    </row>
    <row r="24" spans="1:11" s="25" customFormat="1" ht="11.25" x14ac:dyDescent="0.2">
      <c r="A24" s="310" t="str">
        <f>Detail!AX3</f>
        <v>Bank Interest Received</v>
      </c>
      <c r="B24" s="25" t="s">
        <v>83</v>
      </c>
      <c r="C24" s="102" t="e">
        <f>#REF!</f>
        <v>#REF!</v>
      </c>
      <c r="D24" s="311">
        <v>95</v>
      </c>
      <c r="E24" s="312">
        <f>Detail!AX4</f>
        <v>-200</v>
      </c>
      <c r="F24" s="313">
        <f>-Detail!AX172</f>
        <v>-147.79000000000002</v>
      </c>
      <c r="G24" s="314">
        <f t="shared" si="0"/>
        <v>-200</v>
      </c>
      <c r="H24" s="315">
        <f t="shared" si="1"/>
        <v>0.73895000000000011</v>
      </c>
      <c r="I24" s="316" t="s">
        <v>29</v>
      </c>
      <c r="J24" s="120"/>
    </row>
    <row r="25" spans="1:11" s="25" customFormat="1" ht="11.25" x14ac:dyDescent="0.2">
      <c r="A25" s="320" t="s">
        <v>35</v>
      </c>
      <c r="B25" s="282"/>
      <c r="C25" s="321" t="e">
        <f>SUM(C5:C24)</f>
        <v>#REF!</v>
      </c>
      <c r="D25" s="322">
        <f>SUM(D5:D24)</f>
        <v>10514.46</v>
      </c>
      <c r="E25" s="321">
        <f>SUM(E5:E24)</f>
        <v>20103</v>
      </c>
      <c r="F25" s="322">
        <f>SUM(F5:F24)</f>
        <v>18691.320000000003</v>
      </c>
      <c r="G25" s="322">
        <f>SUM(G5:G24)</f>
        <v>20194.09</v>
      </c>
      <c r="H25" s="323">
        <f t="shared" si="1"/>
        <v>0.92977764512759309</v>
      </c>
      <c r="I25" s="322">
        <f>SUM(I5:I24)</f>
        <v>0</v>
      </c>
      <c r="J25" s="309"/>
    </row>
    <row r="26" spans="1:11" s="25" customFormat="1" ht="11.25" x14ac:dyDescent="0.2">
      <c r="A26" s="317"/>
      <c r="C26" s="318"/>
      <c r="D26" s="319"/>
      <c r="E26" s="130"/>
      <c r="F26" s="131"/>
      <c r="G26" s="95"/>
      <c r="H26" s="95"/>
      <c r="I26" s="95"/>
      <c r="J26" s="120"/>
    </row>
    <row r="27" spans="1:11" s="25" customFormat="1" ht="11.25" x14ac:dyDescent="0.2">
      <c r="A27" s="41" t="s">
        <v>38</v>
      </c>
      <c r="C27" s="43" t="s">
        <v>30</v>
      </c>
      <c r="D27" s="42" t="s">
        <v>32</v>
      </c>
      <c r="E27" s="43" t="s">
        <v>160</v>
      </c>
      <c r="F27" s="42" t="s">
        <v>31</v>
      </c>
      <c r="G27" s="106" t="s">
        <v>51</v>
      </c>
      <c r="H27" s="106" t="s">
        <v>104</v>
      </c>
      <c r="I27" s="106" t="s">
        <v>182</v>
      </c>
      <c r="J27" s="120"/>
    </row>
    <row r="28" spans="1:11" s="25" customFormat="1" ht="11.25" x14ac:dyDescent="0.2">
      <c r="A28" s="44"/>
      <c r="C28" s="43" t="s">
        <v>34</v>
      </c>
      <c r="D28" s="42" t="s">
        <v>34</v>
      </c>
      <c r="E28" s="46"/>
      <c r="F28" s="42" t="s">
        <v>33</v>
      </c>
      <c r="G28" s="106" t="s">
        <v>52</v>
      </c>
      <c r="H28" s="106" t="s">
        <v>105</v>
      </c>
      <c r="I28" s="107"/>
      <c r="J28" s="120"/>
    </row>
    <row r="29" spans="1:11" s="25" customFormat="1" x14ac:dyDescent="0.2">
      <c r="A29" s="44" t="str">
        <f>Detail!AY3</f>
        <v>Contracted Grass Cutting througout parish</v>
      </c>
      <c r="B29" s="25" t="s">
        <v>84</v>
      </c>
      <c r="C29" s="46" t="e">
        <f>#REF!</f>
        <v>#REF!</v>
      </c>
      <c r="D29" s="45">
        <v>738</v>
      </c>
      <c r="E29" s="146">
        <f>Detail!AY4</f>
        <v>1200</v>
      </c>
      <c r="F29" s="143">
        <f>-Detail!AY172</f>
        <v>502.2000000000001</v>
      </c>
      <c r="G29" s="145">
        <f>E29</f>
        <v>1200</v>
      </c>
      <c r="H29" s="186">
        <f t="shared" ref="H29:H43" si="2">F29/E29</f>
        <v>0.41850000000000009</v>
      </c>
      <c r="I29" s="106"/>
      <c r="J29" s="39"/>
    </row>
    <row r="30" spans="1:11" s="25" customFormat="1" ht="11.25" x14ac:dyDescent="0.2">
      <c r="A30" s="44" t="str">
        <f>Detail!AZ3</f>
        <v>Coronation Gardens Maintenance</v>
      </c>
      <c r="B30" s="25" t="s">
        <v>85</v>
      </c>
      <c r="C30" s="46" t="e">
        <f>#REF!</f>
        <v>#REF!</v>
      </c>
      <c r="D30" s="45" t="e">
        <f>#REF!</f>
        <v>#REF!</v>
      </c>
      <c r="E30" s="146">
        <f>Detail!AZ4</f>
        <v>600</v>
      </c>
      <c r="F30" s="143">
        <f>-Detail!AZ172</f>
        <v>646.28</v>
      </c>
      <c r="G30" s="145">
        <f t="shared" ref="G30:G41" si="3">E30</f>
        <v>600</v>
      </c>
      <c r="H30" s="186">
        <f t="shared" si="2"/>
        <v>1.0771333333333333</v>
      </c>
      <c r="I30" s="147" t="s">
        <v>29</v>
      </c>
      <c r="J30" s="120" t="s">
        <v>29</v>
      </c>
      <c r="K30" s="25" t="s">
        <v>29</v>
      </c>
    </row>
    <row r="31" spans="1:11" s="25" customFormat="1" ht="11.25" x14ac:dyDescent="0.2">
      <c r="A31" s="44" t="str">
        <f>Detail!BA3</f>
        <v>Bus shelter &amp; youth shelter clearance</v>
      </c>
      <c r="B31" s="25" t="s">
        <v>86</v>
      </c>
      <c r="C31" s="46" t="e">
        <f>#REF!</f>
        <v>#REF!</v>
      </c>
      <c r="D31" s="45" t="e">
        <f>#REF!</f>
        <v>#REF!</v>
      </c>
      <c r="E31" s="146">
        <f>Detail!BA4</f>
        <v>1000</v>
      </c>
      <c r="F31" s="143">
        <f>-Detail!BA172</f>
        <v>997.79999999999984</v>
      </c>
      <c r="G31" s="145">
        <f t="shared" si="3"/>
        <v>1000</v>
      </c>
      <c r="H31" s="186">
        <f t="shared" si="2"/>
        <v>0.9977999999999998</v>
      </c>
      <c r="I31" s="147" t="s">
        <v>29</v>
      </c>
      <c r="J31" s="120" t="s">
        <v>29</v>
      </c>
      <c r="K31" s="25" t="s">
        <v>29</v>
      </c>
    </row>
    <row r="32" spans="1:11" s="25" customFormat="1" ht="11.25" x14ac:dyDescent="0.2">
      <c r="A32" s="44" t="str">
        <f>Detail!BB3</f>
        <v>Tree Planting &amp; Surgery</v>
      </c>
      <c r="B32" s="25" t="s">
        <v>87</v>
      </c>
      <c r="C32" s="46" t="e">
        <f>#REF!</f>
        <v>#REF!</v>
      </c>
      <c r="D32" s="45">
        <v>715.6</v>
      </c>
      <c r="E32" s="146">
        <f>Detail!BB4</f>
        <v>1250</v>
      </c>
      <c r="F32" s="143">
        <f>-Detail!BB172</f>
        <v>0</v>
      </c>
      <c r="G32" s="145">
        <f t="shared" si="3"/>
        <v>1250</v>
      </c>
      <c r="H32" s="186">
        <f t="shared" si="2"/>
        <v>0</v>
      </c>
      <c r="I32" s="147" t="s">
        <v>29</v>
      </c>
      <c r="J32" s="120"/>
    </row>
    <row r="33" spans="1:10" s="25" customFormat="1" ht="11.25" x14ac:dyDescent="0.2">
      <c r="A33" s="44" t="str">
        <f>Detail!BC3</f>
        <v>St Andrews Churchyard Grass Cutting</v>
      </c>
      <c r="B33" s="25" t="s">
        <v>88</v>
      </c>
      <c r="C33" s="46" t="e">
        <f>#REF!</f>
        <v>#REF!</v>
      </c>
      <c r="D33" s="45" t="e">
        <f>#REF!</f>
        <v>#REF!</v>
      </c>
      <c r="E33" s="142">
        <f>Detail!BC4</f>
        <v>1100</v>
      </c>
      <c r="F33" s="143">
        <f>-Detail!BC172</f>
        <v>1058.4000000000003</v>
      </c>
      <c r="G33" s="147">
        <f t="shared" si="3"/>
        <v>1100</v>
      </c>
      <c r="H33" s="186">
        <f t="shared" si="2"/>
        <v>0.96218181818181847</v>
      </c>
      <c r="I33" s="147" t="s">
        <v>29</v>
      </c>
      <c r="J33" s="121" t="s">
        <v>29</v>
      </c>
    </row>
    <row r="34" spans="1:10" s="25" customFormat="1" ht="11.25" x14ac:dyDescent="0.2">
      <c r="A34" s="189" t="str">
        <f>Detail!BD3</f>
        <v>St Andrews Chrurchyard Maintenance ***SR13</v>
      </c>
      <c r="C34" s="46"/>
      <c r="D34" s="45"/>
      <c r="E34" s="193">
        <f>Detail!BD4</f>
        <v>850</v>
      </c>
      <c r="F34" s="194">
        <f>-Detail!BD172</f>
        <v>0</v>
      </c>
      <c r="G34" s="198">
        <f>E34</f>
        <v>850</v>
      </c>
      <c r="H34" s="195">
        <f>F34/E34</f>
        <v>0</v>
      </c>
      <c r="I34" s="147"/>
      <c r="J34" s="121"/>
    </row>
    <row r="35" spans="1:10" s="25" customFormat="1" ht="11.25" x14ac:dyDescent="0.2">
      <c r="A35" s="88" t="str">
        <f>Detail!BE3</f>
        <v>Claydown Way &amp; Crawley Close Weeding</v>
      </c>
      <c r="B35" s="25" t="s">
        <v>89</v>
      </c>
      <c r="C35" s="46" t="e">
        <f>#REF!</f>
        <v>#REF!</v>
      </c>
      <c r="D35" s="45">
        <v>550</v>
      </c>
      <c r="E35" s="142">
        <f>Detail!BE4</f>
        <v>1500</v>
      </c>
      <c r="F35" s="143">
        <f>-Detail!BE172</f>
        <v>1151.4000000000003</v>
      </c>
      <c r="G35" s="147">
        <f t="shared" si="3"/>
        <v>1500</v>
      </c>
      <c r="H35" s="186">
        <f t="shared" si="2"/>
        <v>0.76760000000000017</v>
      </c>
      <c r="I35" s="147" t="s">
        <v>29</v>
      </c>
      <c r="J35" s="121" t="s">
        <v>29</v>
      </c>
    </row>
    <row r="36" spans="1:10" s="25" customFormat="1" ht="11.25" customHeight="1" x14ac:dyDescent="0.2">
      <c r="A36" s="88" t="str">
        <f>Detail!BF3</f>
        <v>Street Furniture Repairs &amp; Renewals</v>
      </c>
      <c r="B36" s="25" t="s">
        <v>90</v>
      </c>
      <c r="C36" s="46">
        <v>0</v>
      </c>
      <c r="D36" s="45">
        <f>F36</f>
        <v>168</v>
      </c>
      <c r="E36" s="142">
        <f>Detail!BF4</f>
        <v>1000</v>
      </c>
      <c r="F36" s="143">
        <f>-Detail!BF172</f>
        <v>168</v>
      </c>
      <c r="G36" s="147">
        <f t="shared" si="3"/>
        <v>1000</v>
      </c>
      <c r="H36" s="186">
        <f t="shared" si="2"/>
        <v>0.16800000000000001</v>
      </c>
      <c r="I36" s="147" t="s">
        <v>29</v>
      </c>
      <c r="J36" s="121" t="s">
        <v>29</v>
      </c>
    </row>
    <row r="37" spans="1:10" s="25" customFormat="1" ht="11.25" x14ac:dyDescent="0.2">
      <c r="A37" s="189" t="s">
        <v>123</v>
      </c>
      <c r="B37" s="190" t="s">
        <v>91</v>
      </c>
      <c r="C37" s="196" t="e">
        <f>#REF!</f>
        <v>#REF!</v>
      </c>
      <c r="D37" s="197" t="e">
        <f>#REF!</f>
        <v>#REF!</v>
      </c>
      <c r="E37" s="193">
        <f>Detail!BG4</f>
        <v>200</v>
      </c>
      <c r="F37" s="194">
        <f>-Detail!BG172</f>
        <v>0</v>
      </c>
      <c r="G37" s="198">
        <f t="shared" si="3"/>
        <v>200</v>
      </c>
      <c r="H37" s="195">
        <f t="shared" si="2"/>
        <v>0</v>
      </c>
      <c r="I37" s="147" t="s">
        <v>29</v>
      </c>
      <c r="J37" s="121"/>
    </row>
    <row r="38" spans="1:10" s="25" customFormat="1" ht="11.25" x14ac:dyDescent="0.2">
      <c r="A38" s="189" t="str">
        <f>Detail!BH3</f>
        <v>Street Furniture Repairs &amp; Renewals &amp; speed activated sign ***SR4</v>
      </c>
      <c r="B38" s="190" t="s">
        <v>92</v>
      </c>
      <c r="C38" s="196">
        <v>500</v>
      </c>
      <c r="D38" s="197">
        <v>1000</v>
      </c>
      <c r="E38" s="193">
        <f>Detail!BH4</f>
        <v>1000</v>
      </c>
      <c r="F38" s="194">
        <f>-Detail!BH172</f>
        <v>0</v>
      </c>
      <c r="G38" s="198">
        <f t="shared" si="3"/>
        <v>1000</v>
      </c>
      <c r="H38" s="195">
        <f t="shared" si="2"/>
        <v>0</v>
      </c>
      <c r="I38" s="147" t="s">
        <v>29</v>
      </c>
      <c r="J38" s="121"/>
    </row>
    <row r="39" spans="1:10" s="56" customFormat="1" ht="11.25" x14ac:dyDescent="0.2">
      <c r="A39" s="88" t="str">
        <f>Detail!BI3</f>
        <v>Rossway Garden Feature maintenance</v>
      </c>
      <c r="B39" s="56" t="s">
        <v>67</v>
      </c>
      <c r="C39" s="99"/>
      <c r="D39" s="100"/>
      <c r="E39" s="142">
        <f>Detail!BI4</f>
        <v>450</v>
      </c>
      <c r="F39" s="143">
        <f>-Detail!BI172</f>
        <v>241.44000000000003</v>
      </c>
      <c r="G39" s="147">
        <f t="shared" si="3"/>
        <v>450</v>
      </c>
      <c r="H39" s="186">
        <f t="shared" si="2"/>
        <v>0.53653333333333342</v>
      </c>
      <c r="I39" s="147" t="s">
        <v>29</v>
      </c>
      <c r="J39" s="121" t="s">
        <v>29</v>
      </c>
    </row>
    <row r="40" spans="1:10" s="56" customFormat="1" ht="11.25" x14ac:dyDescent="0.2">
      <c r="A40" s="88" t="str">
        <f>Detail!BJ3</f>
        <v>Footpath and Hedge cutting Outside the 30mph Limits</v>
      </c>
      <c r="B40" s="56" t="s">
        <v>68</v>
      </c>
      <c r="C40" s="89"/>
      <c r="D40" s="90"/>
      <c r="E40" s="142">
        <f>Detail!BJ4</f>
        <v>600</v>
      </c>
      <c r="F40" s="143">
        <f>-Detail!BJ172</f>
        <v>843</v>
      </c>
      <c r="G40" s="147">
        <f t="shared" si="3"/>
        <v>600</v>
      </c>
      <c r="H40" s="186">
        <f t="shared" si="2"/>
        <v>1.405</v>
      </c>
      <c r="I40" s="147" t="s">
        <v>29</v>
      </c>
      <c r="J40" s="121"/>
    </row>
    <row r="41" spans="1:10" s="56" customFormat="1" ht="11.25" x14ac:dyDescent="0.2">
      <c r="A41" s="310" t="str">
        <f>Detail!BK3</f>
        <v>Extra plants and bulbs to enhance gardens</v>
      </c>
      <c r="B41" s="56" t="s">
        <v>69</v>
      </c>
      <c r="C41" s="324"/>
      <c r="D41" s="150"/>
      <c r="E41" s="325">
        <f>Detail!BK4</f>
        <v>200</v>
      </c>
      <c r="F41" s="313">
        <f>-Detail!BK172</f>
        <v>0</v>
      </c>
      <c r="G41" s="316">
        <f t="shared" si="3"/>
        <v>200</v>
      </c>
      <c r="H41" s="326">
        <f t="shared" si="2"/>
        <v>0</v>
      </c>
      <c r="I41" s="316" t="s">
        <v>29</v>
      </c>
      <c r="J41" s="121" t="s">
        <v>29</v>
      </c>
    </row>
    <row r="42" spans="1:10" s="56" customFormat="1" ht="11.25" x14ac:dyDescent="0.2">
      <c r="A42" s="348" t="s">
        <v>149</v>
      </c>
      <c r="C42" s="349"/>
      <c r="D42" s="350"/>
      <c r="E42" s="351">
        <f>Detail!BL4</f>
        <v>1000</v>
      </c>
      <c r="F42" s="352">
        <f>-Detail!BL172</f>
        <v>430.96</v>
      </c>
      <c r="G42" s="353">
        <f>E42</f>
        <v>1000</v>
      </c>
      <c r="H42" s="354">
        <f>F42/E42</f>
        <v>0.43095999999999995</v>
      </c>
      <c r="I42" s="353"/>
      <c r="J42" s="121"/>
    </row>
    <row r="43" spans="1:10" s="25" customFormat="1" ht="11.25" x14ac:dyDescent="0.2">
      <c r="A43" s="320" t="s">
        <v>35</v>
      </c>
      <c r="B43" s="282"/>
      <c r="C43" s="321" t="e">
        <f>SUM(C29:C38)</f>
        <v>#REF!</v>
      </c>
      <c r="D43" s="322" t="e">
        <f>SUM(D29:D38)</f>
        <v>#REF!</v>
      </c>
      <c r="E43" s="321">
        <f>SUM(E29:E42)</f>
        <v>11950</v>
      </c>
      <c r="F43" s="321">
        <f>SUM(F29:F42)</f>
        <v>6039.4800000000005</v>
      </c>
      <c r="G43" s="321">
        <f>SUM(G29:G42)</f>
        <v>11950</v>
      </c>
      <c r="H43" s="323">
        <f t="shared" si="2"/>
        <v>0.5053958158995816</v>
      </c>
      <c r="I43" s="321">
        <f>SUM(I29:I41)</f>
        <v>0</v>
      </c>
      <c r="J43" s="135" t="s">
        <v>29</v>
      </c>
    </row>
    <row r="44" spans="1:10" s="25" customFormat="1" ht="11.25" x14ac:dyDescent="0.2">
      <c r="C44" s="48"/>
      <c r="D44" s="47"/>
      <c r="E44" s="97"/>
      <c r="F44" s="47"/>
      <c r="G44" s="105"/>
      <c r="H44" s="105"/>
      <c r="I44" s="108"/>
      <c r="J44" s="120"/>
    </row>
    <row r="45" spans="1:10" s="25" customFormat="1" ht="11.25" x14ac:dyDescent="0.2">
      <c r="A45" s="41" t="s">
        <v>39</v>
      </c>
      <c r="C45" s="43" t="s">
        <v>30</v>
      </c>
      <c r="D45" s="42" t="s">
        <v>32</v>
      </c>
      <c r="E45" s="43" t="s">
        <v>160</v>
      </c>
      <c r="F45" s="148" t="s">
        <v>31</v>
      </c>
      <c r="G45" s="148" t="s">
        <v>51</v>
      </c>
      <c r="H45" s="106" t="s">
        <v>104</v>
      </c>
      <c r="I45" s="106" t="s">
        <v>182</v>
      </c>
      <c r="J45" s="120"/>
    </row>
    <row r="46" spans="1:10" s="25" customFormat="1" ht="11.25" x14ac:dyDescent="0.2">
      <c r="A46" s="44"/>
      <c r="C46" s="43" t="s">
        <v>34</v>
      </c>
      <c r="D46" s="42" t="s">
        <v>34</v>
      </c>
      <c r="E46" s="146"/>
      <c r="F46" s="149" t="s">
        <v>33</v>
      </c>
      <c r="G46" s="148" t="s">
        <v>52</v>
      </c>
      <c r="H46" s="106" t="s">
        <v>105</v>
      </c>
      <c r="I46" s="145"/>
      <c r="J46" s="120"/>
    </row>
    <row r="47" spans="1:10" s="25" customFormat="1" ht="11.25" x14ac:dyDescent="0.2">
      <c r="A47" s="44" t="str">
        <f>Detail!BM3</f>
        <v>Crawley Playground Safety Reports</v>
      </c>
      <c r="B47" s="25" t="s">
        <v>70</v>
      </c>
      <c r="C47" s="46" t="e">
        <f>#REF!</f>
        <v>#REF!</v>
      </c>
      <c r="D47" s="45" t="e">
        <f>#REF!</f>
        <v>#REF!</v>
      </c>
      <c r="E47" s="146">
        <f>Detail!BM4</f>
        <v>100</v>
      </c>
      <c r="F47" s="143">
        <f>-Detail!BM172</f>
        <v>84</v>
      </c>
      <c r="G47" s="145">
        <f>E47</f>
        <v>100</v>
      </c>
      <c r="H47" s="186">
        <f t="shared" ref="H47:H52" si="4">F47/E47</f>
        <v>0.84</v>
      </c>
      <c r="I47" s="145" t="s">
        <v>29</v>
      </c>
      <c r="J47" s="120" t="s">
        <v>29</v>
      </c>
    </row>
    <row r="48" spans="1:10" s="25" customFormat="1" ht="11.25" x14ac:dyDescent="0.2">
      <c r="A48" s="44" t="str">
        <f>Detail!BN3</f>
        <v>Crawley Playground litter clearance &amp; mthly playground equip reports</v>
      </c>
      <c r="B48" s="25" t="s">
        <v>74</v>
      </c>
      <c r="C48" s="46" t="e">
        <f>#REF!</f>
        <v>#REF!</v>
      </c>
      <c r="D48" s="45" t="e">
        <f>#REF!</f>
        <v>#REF!</v>
      </c>
      <c r="E48" s="146">
        <f>Detail!BN4</f>
        <v>1100</v>
      </c>
      <c r="F48" s="143">
        <f>-Detail!BN172</f>
        <v>1283.2800000000004</v>
      </c>
      <c r="G48" s="145">
        <f>E48</f>
        <v>1100</v>
      </c>
      <c r="H48" s="186">
        <f t="shared" si="4"/>
        <v>1.1666181818181822</v>
      </c>
      <c r="I48" s="145" t="s">
        <v>29</v>
      </c>
      <c r="J48" s="121" t="s">
        <v>29</v>
      </c>
    </row>
    <row r="49" spans="1:10" s="25" customFormat="1" ht="11.25" x14ac:dyDescent="0.2">
      <c r="A49" s="44" t="str">
        <f>Detail!BO3</f>
        <v>Crawley Playground Equipment Repairs &amp; Replacement</v>
      </c>
      <c r="B49" s="25" t="s">
        <v>93</v>
      </c>
      <c r="C49" s="46" t="e">
        <f>#REF!</f>
        <v>#REF!</v>
      </c>
      <c r="D49" s="45">
        <v>645</v>
      </c>
      <c r="E49" s="146">
        <f>Detail!BO4</f>
        <v>650</v>
      </c>
      <c r="F49" s="143">
        <f>-Detail!BO172</f>
        <v>75.41</v>
      </c>
      <c r="G49" s="145">
        <f>E49</f>
        <v>650</v>
      </c>
      <c r="H49" s="186">
        <f t="shared" si="4"/>
        <v>0.1160153846153846</v>
      </c>
      <c r="I49" s="145" t="s">
        <v>29</v>
      </c>
      <c r="J49" s="120" t="s">
        <v>29</v>
      </c>
    </row>
    <row r="50" spans="1:10" s="25" customFormat="1" ht="11.25" x14ac:dyDescent="0.2">
      <c r="A50" s="44" t="str">
        <f>Detail!BP3</f>
        <v>Crawley Playground repairs to fencing</v>
      </c>
      <c r="B50" s="25" t="s">
        <v>94</v>
      </c>
      <c r="C50" s="46">
        <v>0</v>
      </c>
      <c r="D50" s="45">
        <v>0</v>
      </c>
      <c r="E50" s="146">
        <f>Detail!BP4</f>
        <v>500</v>
      </c>
      <c r="F50" s="143">
        <f>-Detail!BP172</f>
        <v>0</v>
      </c>
      <c r="G50" s="145">
        <f>E50</f>
        <v>500</v>
      </c>
      <c r="H50" s="186">
        <f t="shared" si="4"/>
        <v>0</v>
      </c>
      <c r="I50" s="145" t="s">
        <v>29</v>
      </c>
      <c r="J50" s="120" t="s">
        <v>29</v>
      </c>
    </row>
    <row r="51" spans="1:10" s="25" customFormat="1" ht="11.25" x14ac:dyDescent="0.2">
      <c r="A51" s="327" t="str">
        <f>Detail!BQ3</f>
        <v>Playround Equipment Repair, Replace or renew ***SR8</v>
      </c>
      <c r="B51" s="190" t="s">
        <v>95</v>
      </c>
      <c r="C51" s="328"/>
      <c r="D51" s="329"/>
      <c r="E51" s="330">
        <f>Detail!BQ4</f>
        <v>0</v>
      </c>
      <c r="F51" s="331">
        <f>-Detail!BQ172</f>
        <v>0</v>
      </c>
      <c r="G51" s="332">
        <f>E51</f>
        <v>0</v>
      </c>
      <c r="H51" s="333" t="e">
        <f t="shared" si="4"/>
        <v>#DIV/0!</v>
      </c>
      <c r="I51" s="334" t="s">
        <v>29</v>
      </c>
      <c r="J51" s="120" t="s">
        <v>29</v>
      </c>
    </row>
    <row r="52" spans="1:10" s="25" customFormat="1" ht="11.25" x14ac:dyDescent="0.2">
      <c r="A52" s="320" t="s">
        <v>35</v>
      </c>
      <c r="B52" s="282"/>
      <c r="C52" s="321" t="e">
        <f t="shared" ref="C52:I52" si="5">SUM(C47:C51)</f>
        <v>#REF!</v>
      </c>
      <c r="D52" s="322" t="e">
        <f t="shared" si="5"/>
        <v>#REF!</v>
      </c>
      <c r="E52" s="336">
        <f t="shared" si="5"/>
        <v>2350</v>
      </c>
      <c r="F52" s="337">
        <f t="shared" si="5"/>
        <v>1442.6900000000005</v>
      </c>
      <c r="G52" s="337">
        <f t="shared" si="5"/>
        <v>2350</v>
      </c>
      <c r="H52" s="323">
        <f t="shared" si="4"/>
        <v>0.61391063829787251</v>
      </c>
      <c r="I52" s="337">
        <f t="shared" si="5"/>
        <v>0</v>
      </c>
      <c r="J52" s="120"/>
    </row>
    <row r="53" spans="1:10" s="25" customFormat="1" ht="11.25" x14ac:dyDescent="0.2">
      <c r="C53" s="48"/>
      <c r="D53" s="47"/>
      <c r="E53" s="97"/>
      <c r="F53" s="47"/>
      <c r="G53" s="105"/>
      <c r="H53" s="335" t="s">
        <v>29</v>
      </c>
      <c r="I53" s="108"/>
      <c r="J53" s="120"/>
    </row>
    <row r="54" spans="1:10" s="25" customFormat="1" ht="11.25" x14ac:dyDescent="0.2">
      <c r="A54" s="41" t="s">
        <v>40</v>
      </c>
      <c r="C54" s="43" t="s">
        <v>30</v>
      </c>
      <c r="D54" s="42" t="s">
        <v>32</v>
      </c>
      <c r="E54" s="43" t="s">
        <v>160</v>
      </c>
      <c r="F54" s="148" t="s">
        <v>31</v>
      </c>
      <c r="G54" s="148" t="s">
        <v>51</v>
      </c>
      <c r="H54" s="106" t="s">
        <v>104</v>
      </c>
      <c r="I54" s="106" t="s">
        <v>182</v>
      </c>
      <c r="J54" s="120"/>
    </row>
    <row r="55" spans="1:10" s="25" customFormat="1" ht="11.25" x14ac:dyDescent="0.2">
      <c r="A55" s="44"/>
      <c r="C55" s="43" t="s">
        <v>34</v>
      </c>
      <c r="D55" s="42" t="s">
        <v>34</v>
      </c>
      <c r="E55" s="146"/>
      <c r="F55" s="149" t="s">
        <v>33</v>
      </c>
      <c r="G55" s="148" t="s">
        <v>52</v>
      </c>
      <c r="H55" s="106" t="s">
        <v>105</v>
      </c>
      <c r="I55" s="145"/>
      <c r="J55" s="120"/>
    </row>
    <row r="56" spans="1:10" s="25" customFormat="1" ht="11.25" x14ac:dyDescent="0.2">
      <c r="A56" s="44" t="str">
        <f>Detail!BR3</f>
        <v>BATPC</v>
      </c>
      <c r="B56" s="25" t="s">
        <v>96</v>
      </c>
      <c r="C56" s="46" t="e">
        <f>#REF!</f>
        <v>#REF!</v>
      </c>
      <c r="D56" s="45" t="e">
        <f>#REF!</f>
        <v>#REF!</v>
      </c>
      <c r="E56" s="146">
        <f>Detail!BR4</f>
        <v>400</v>
      </c>
      <c r="F56" s="143">
        <f>-Detail!BR172</f>
        <v>394</v>
      </c>
      <c r="G56" s="145">
        <f>E56</f>
        <v>400</v>
      </c>
      <c r="H56" s="186">
        <f>F56/E56</f>
        <v>0.98499999999999999</v>
      </c>
      <c r="I56" s="145" t="s">
        <v>29</v>
      </c>
      <c r="J56" s="120" t="s">
        <v>29</v>
      </c>
    </row>
    <row r="57" spans="1:10" s="25" customFormat="1" ht="11.25" x14ac:dyDescent="0.2">
      <c r="A57" s="44" t="str">
        <f>Detail!BS3</f>
        <v>CPRE</v>
      </c>
      <c r="B57" s="25" t="s">
        <v>97</v>
      </c>
      <c r="C57" s="46" t="e">
        <f>#REF!</f>
        <v>#REF!</v>
      </c>
      <c r="D57" s="49" t="e">
        <f>#REF!</f>
        <v>#REF!</v>
      </c>
      <c r="E57" s="146">
        <f>Detail!BS4</f>
        <v>50</v>
      </c>
      <c r="F57" s="143">
        <f>-Detail!BS172</f>
        <v>36</v>
      </c>
      <c r="G57" s="145">
        <f>E57</f>
        <v>50</v>
      </c>
      <c r="H57" s="186">
        <f>F57/E57</f>
        <v>0.72</v>
      </c>
      <c r="I57" s="145" t="s">
        <v>29</v>
      </c>
      <c r="J57" s="120"/>
    </row>
    <row r="58" spans="1:10" s="25" customFormat="1" ht="11.25" x14ac:dyDescent="0.2">
      <c r="A58" s="44" t="str">
        <f>Detail!BT3</f>
        <v>BRCC</v>
      </c>
      <c r="B58" s="25" t="s">
        <v>98</v>
      </c>
      <c r="C58" s="46" t="e">
        <f>#REF!</f>
        <v>#REF!</v>
      </c>
      <c r="D58" s="45" t="e">
        <f>#REF!</f>
        <v>#REF!</v>
      </c>
      <c r="E58" s="146">
        <f>Detail!BT4</f>
        <v>55</v>
      </c>
      <c r="F58" s="143">
        <f>-Detail!BT172</f>
        <v>0</v>
      </c>
      <c r="G58" s="145">
        <f>E58</f>
        <v>55</v>
      </c>
      <c r="H58" s="186">
        <f>F58/E58</f>
        <v>0</v>
      </c>
      <c r="I58" s="145" t="s">
        <v>29</v>
      </c>
      <c r="J58" s="120"/>
    </row>
    <row r="59" spans="1:10" s="25" customFormat="1" ht="11.25" x14ac:dyDescent="0.2">
      <c r="A59" s="338" t="str">
        <f>Detail!BU3</f>
        <v>Chiltern Society</v>
      </c>
      <c r="B59" s="25" t="s">
        <v>99</v>
      </c>
      <c r="C59" s="102" t="e">
        <f>#REF!</f>
        <v>#REF!</v>
      </c>
      <c r="D59" s="311" t="e">
        <f>#REF!</f>
        <v>#REF!</v>
      </c>
      <c r="E59" s="312">
        <f>Detail!BU4</f>
        <v>25</v>
      </c>
      <c r="F59" s="313">
        <f>-Detail!BU172</f>
        <v>30</v>
      </c>
      <c r="G59" s="334">
        <f>E59</f>
        <v>25</v>
      </c>
      <c r="H59" s="326">
        <f>F59/E59</f>
        <v>1.2</v>
      </c>
      <c r="I59" s="334" t="s">
        <v>29</v>
      </c>
      <c r="J59" s="120"/>
    </row>
    <row r="60" spans="1:10" s="25" customFormat="1" ht="11.25" x14ac:dyDescent="0.2">
      <c r="A60" s="320" t="s">
        <v>35</v>
      </c>
      <c r="B60" s="282"/>
      <c r="C60" s="321" t="e">
        <f t="shared" ref="C60:I60" si="6">SUM(C56:C59)</f>
        <v>#REF!</v>
      </c>
      <c r="D60" s="322" t="e">
        <f t="shared" si="6"/>
        <v>#REF!</v>
      </c>
      <c r="E60" s="336">
        <f t="shared" si="6"/>
        <v>530</v>
      </c>
      <c r="F60" s="342">
        <f t="shared" si="6"/>
        <v>460</v>
      </c>
      <c r="G60" s="336">
        <f t="shared" si="6"/>
        <v>530</v>
      </c>
      <c r="H60" s="323">
        <f>F60/E60</f>
        <v>0.86792452830188682</v>
      </c>
      <c r="I60" s="336">
        <f t="shared" si="6"/>
        <v>0</v>
      </c>
      <c r="J60" s="120"/>
    </row>
    <row r="61" spans="1:10" s="25" customFormat="1" ht="11.25" x14ac:dyDescent="0.2">
      <c r="C61" s="48"/>
      <c r="D61" s="47"/>
      <c r="E61" s="101"/>
      <c r="F61" s="339"/>
      <c r="G61" s="340"/>
      <c r="H61" s="341" t="s">
        <v>29</v>
      </c>
      <c r="I61" s="108"/>
      <c r="J61" s="120"/>
    </row>
    <row r="62" spans="1:10" s="25" customFormat="1" ht="11.25" x14ac:dyDescent="0.2">
      <c r="A62" s="226" t="s">
        <v>41</v>
      </c>
      <c r="B62" s="25" t="s">
        <v>100</v>
      </c>
      <c r="C62" s="50" t="e">
        <f>#REF!</f>
        <v>#REF!</v>
      </c>
      <c r="D62" s="51">
        <v>994</v>
      </c>
      <c r="E62" s="227">
        <f>Detail!BV4</f>
        <v>1117</v>
      </c>
      <c r="F62" s="228">
        <f>-Detail!BV172</f>
        <v>1117</v>
      </c>
      <c r="G62" s="229">
        <f>F62</f>
        <v>1117</v>
      </c>
      <c r="H62" s="230">
        <f>F62/E62</f>
        <v>1</v>
      </c>
      <c r="I62" s="152">
        <v>0</v>
      </c>
      <c r="J62" s="120" t="s">
        <v>29</v>
      </c>
    </row>
    <row r="63" spans="1:10" s="25" customFormat="1" ht="11.25" x14ac:dyDescent="0.2">
      <c r="C63" s="48"/>
      <c r="D63" s="47"/>
      <c r="E63" s="101"/>
      <c r="F63" s="57"/>
      <c r="G63" s="105"/>
      <c r="H63" s="186" t="s">
        <v>29</v>
      </c>
      <c r="I63" s="108"/>
      <c r="J63" s="120"/>
    </row>
    <row r="64" spans="1:10" s="25" customFormat="1" ht="11.25" x14ac:dyDescent="0.2">
      <c r="A64" s="41" t="s">
        <v>42</v>
      </c>
      <c r="C64" s="43" t="s">
        <v>30</v>
      </c>
      <c r="D64" s="42" t="s">
        <v>32</v>
      </c>
      <c r="E64" s="43" t="s">
        <v>160</v>
      </c>
      <c r="F64" s="103" t="s">
        <v>31</v>
      </c>
      <c r="G64" s="106" t="s">
        <v>51</v>
      </c>
      <c r="H64" s="106" t="s">
        <v>104</v>
      </c>
      <c r="I64" s="106" t="s">
        <v>182</v>
      </c>
      <c r="J64" s="120"/>
    </row>
    <row r="65" spans="1:11" s="25" customFormat="1" ht="11.25" x14ac:dyDescent="0.2">
      <c r="A65" s="44"/>
      <c r="C65" s="43" t="s">
        <v>34</v>
      </c>
      <c r="D65" s="42" t="s">
        <v>34</v>
      </c>
      <c r="E65" s="46"/>
      <c r="F65" s="103" t="s">
        <v>33</v>
      </c>
      <c r="G65" s="106" t="s">
        <v>52</v>
      </c>
      <c r="H65" s="106" t="s">
        <v>105</v>
      </c>
      <c r="I65" s="107"/>
      <c r="J65" s="120"/>
    </row>
    <row r="66" spans="1:11" s="25" customFormat="1" ht="11.25" x14ac:dyDescent="0.2">
      <c r="A66" s="44" t="str">
        <f>Detail!BW3</f>
        <v>Professional Consultancy Fees</v>
      </c>
      <c r="B66" s="25" t="s">
        <v>101</v>
      </c>
      <c r="C66" s="46">
        <v>0</v>
      </c>
      <c r="D66" s="45">
        <v>350</v>
      </c>
      <c r="E66" s="46">
        <f>Detail!BW4</f>
        <v>0</v>
      </c>
      <c r="F66" s="90">
        <f>-Detail!BW172</f>
        <v>0</v>
      </c>
      <c r="G66" s="90">
        <f>E66</f>
        <v>0</v>
      </c>
      <c r="H66" s="186" t="e">
        <f>F66/E66</f>
        <v>#DIV/0!</v>
      </c>
      <c r="I66" s="107">
        <v>0</v>
      </c>
      <c r="J66" s="120"/>
      <c r="K66" s="25" t="s">
        <v>29</v>
      </c>
    </row>
    <row r="67" spans="1:11" s="56" customFormat="1" ht="11.25" x14ac:dyDescent="0.2">
      <c r="A67" s="189" t="s">
        <v>159</v>
      </c>
      <c r="B67" s="190"/>
      <c r="C67" s="191"/>
      <c r="D67" s="192"/>
      <c r="E67" s="191">
        <v>0</v>
      </c>
      <c r="F67" s="192">
        <f>-Detail!BX172</f>
        <v>-1713.2799999999997</v>
      </c>
      <c r="G67" s="192">
        <f>E67</f>
        <v>0</v>
      </c>
      <c r="H67" s="195" t="e">
        <f>F67/E67</f>
        <v>#DIV/0!</v>
      </c>
      <c r="I67" s="181"/>
      <c r="J67" s="121"/>
    </row>
    <row r="68" spans="1:11" s="25" customFormat="1" ht="11.25" x14ac:dyDescent="0.2">
      <c r="A68" s="327" t="str">
        <f>Detail!BY3</f>
        <v>Professional Consultancy Fees ***SR2</v>
      </c>
      <c r="B68" s="190" t="s">
        <v>102</v>
      </c>
      <c r="C68" s="343">
        <v>0</v>
      </c>
      <c r="D68" s="344">
        <v>0</v>
      </c>
      <c r="E68" s="328">
        <f>Detail!BY4</f>
        <v>0</v>
      </c>
      <c r="F68" s="329">
        <f>-Detail!BY172</f>
        <v>0</v>
      </c>
      <c r="G68" s="329"/>
      <c r="H68" s="333" t="e">
        <f>F68/E68</f>
        <v>#DIV/0!</v>
      </c>
      <c r="I68" s="345">
        <v>0</v>
      </c>
      <c r="J68" s="120"/>
    </row>
    <row r="69" spans="1:11" s="25" customFormat="1" ht="11.25" x14ac:dyDescent="0.2">
      <c r="A69" s="320" t="s">
        <v>35</v>
      </c>
      <c r="B69" s="282"/>
      <c r="C69" s="321">
        <f t="shared" ref="C69:I69" si="7">SUM(C66:C68)</f>
        <v>0</v>
      </c>
      <c r="D69" s="322">
        <f t="shared" si="7"/>
        <v>350</v>
      </c>
      <c r="E69" s="321">
        <f t="shared" si="7"/>
        <v>0</v>
      </c>
      <c r="F69" s="321">
        <f t="shared" si="7"/>
        <v>-1713.2799999999997</v>
      </c>
      <c r="G69" s="321">
        <f t="shared" si="7"/>
        <v>0</v>
      </c>
      <c r="H69" s="346" t="e">
        <f>F69/E69</f>
        <v>#DIV/0!</v>
      </c>
      <c r="I69" s="321">
        <f t="shared" si="7"/>
        <v>0</v>
      </c>
      <c r="J69" s="120"/>
    </row>
    <row r="70" spans="1:11" s="25" customFormat="1" ht="11.25" x14ac:dyDescent="0.2">
      <c r="C70" s="48"/>
      <c r="D70" s="47"/>
      <c r="E70" s="101"/>
      <c r="F70" s="47"/>
      <c r="G70" s="105"/>
      <c r="H70" s="335" t="s">
        <v>29</v>
      </c>
      <c r="I70" s="108"/>
      <c r="J70" s="120"/>
    </row>
    <row r="71" spans="1:11" s="25" customFormat="1" ht="11.25" x14ac:dyDescent="0.2">
      <c r="A71" s="41" t="s">
        <v>157</v>
      </c>
      <c r="C71" s="43" t="s">
        <v>30</v>
      </c>
      <c r="D71" s="42" t="s">
        <v>32</v>
      </c>
      <c r="E71" s="43" t="s">
        <v>160</v>
      </c>
      <c r="F71" s="103" t="s">
        <v>31</v>
      </c>
      <c r="G71" s="106" t="s">
        <v>51</v>
      </c>
      <c r="H71" s="106" t="s">
        <v>104</v>
      </c>
      <c r="I71" s="106" t="s">
        <v>182</v>
      </c>
      <c r="J71" s="120"/>
    </row>
    <row r="72" spans="1:11" s="25" customFormat="1" ht="11.25" x14ac:dyDescent="0.2">
      <c r="A72" s="44"/>
      <c r="C72" s="43" t="s">
        <v>34</v>
      </c>
      <c r="D72" s="42" t="s">
        <v>34</v>
      </c>
      <c r="E72" s="46"/>
      <c r="F72" s="103" t="s">
        <v>33</v>
      </c>
      <c r="G72" s="106" t="s">
        <v>52</v>
      </c>
      <c r="H72" s="106" t="s">
        <v>105</v>
      </c>
      <c r="I72" s="108"/>
      <c r="J72" s="120"/>
    </row>
    <row r="73" spans="1:11" s="25" customFormat="1" ht="11.25" x14ac:dyDescent="0.2">
      <c r="A73" s="338" t="str">
        <f>Detail!BZ3</f>
        <v>Village Hall CCTV Insurance Costs</v>
      </c>
      <c r="B73" s="25" t="s">
        <v>103</v>
      </c>
      <c r="C73" s="102" t="e">
        <f>#REF!</f>
        <v>#REF!</v>
      </c>
      <c r="D73" s="347" t="e">
        <f>#REF!</f>
        <v>#REF!</v>
      </c>
      <c r="E73" s="102">
        <f>Detail!BZ4</f>
        <v>300</v>
      </c>
      <c r="F73" s="150">
        <f>-Detail!BZ172</f>
        <v>225</v>
      </c>
      <c r="G73" s="151">
        <f>E73</f>
        <v>300</v>
      </c>
      <c r="H73" s="326">
        <f>F73/E73</f>
        <v>0.75</v>
      </c>
      <c r="I73" s="108" t="s">
        <v>29</v>
      </c>
      <c r="J73" s="120"/>
    </row>
    <row r="74" spans="1:11" s="25" customFormat="1" ht="11.25" x14ac:dyDescent="0.2">
      <c r="A74" s="116" t="s">
        <v>165</v>
      </c>
      <c r="C74" s="97"/>
      <c r="D74" s="360"/>
      <c r="E74" s="97">
        <f>Detail!CA4</f>
        <v>100</v>
      </c>
      <c r="F74" s="350">
        <f>Detail!CA172</f>
        <v>0</v>
      </c>
      <c r="G74" s="289">
        <f>E74</f>
        <v>100</v>
      </c>
      <c r="H74" s="354"/>
      <c r="I74" s="108"/>
      <c r="J74" s="120"/>
    </row>
    <row r="75" spans="1:11" s="25" customFormat="1" ht="11.25" x14ac:dyDescent="0.2">
      <c r="A75" s="320" t="s">
        <v>35</v>
      </c>
      <c r="B75" s="282"/>
      <c r="C75" s="321" t="e">
        <f>SUM(C73:C73)</f>
        <v>#REF!</v>
      </c>
      <c r="D75" s="322" t="e">
        <f>SUM(D73:D73)</f>
        <v>#REF!</v>
      </c>
      <c r="E75" s="321">
        <f>SUM(E73:E74)</f>
        <v>400</v>
      </c>
      <c r="F75" s="321">
        <f>SUM(F73:F74)</f>
        <v>225</v>
      </c>
      <c r="G75" s="321">
        <f>SUM(G73:G74)</f>
        <v>400</v>
      </c>
      <c r="H75" s="323">
        <f>F75/E75</f>
        <v>0.5625</v>
      </c>
      <c r="I75" s="321">
        <f>SUM(I73:I73)</f>
        <v>0</v>
      </c>
      <c r="J75" s="120"/>
    </row>
    <row r="76" spans="1:11" s="25" customFormat="1" ht="11.25" x14ac:dyDescent="0.2">
      <c r="C76" s="48"/>
      <c r="D76" s="47"/>
      <c r="E76" s="97"/>
      <c r="F76" s="57"/>
      <c r="G76" s="108"/>
      <c r="H76" s="335" t="s">
        <v>29</v>
      </c>
      <c r="I76" s="108"/>
      <c r="J76" s="120"/>
    </row>
    <row r="77" spans="1:11" s="25" customFormat="1" ht="11.25" x14ac:dyDescent="0.2">
      <c r="A77" s="41" t="s">
        <v>43</v>
      </c>
      <c r="C77" s="43" t="s">
        <v>30</v>
      </c>
      <c r="D77" s="42" t="s">
        <v>32</v>
      </c>
      <c r="E77" s="43" t="s">
        <v>160</v>
      </c>
      <c r="F77" s="149" t="s">
        <v>31</v>
      </c>
      <c r="G77" s="148" t="s">
        <v>51</v>
      </c>
      <c r="H77" s="106" t="s">
        <v>104</v>
      </c>
      <c r="I77" s="106" t="s">
        <v>182</v>
      </c>
      <c r="J77" s="120"/>
    </row>
    <row r="78" spans="1:11" s="25" customFormat="1" ht="11.25" x14ac:dyDescent="0.2">
      <c r="A78" s="44"/>
      <c r="C78" s="43" t="s">
        <v>34</v>
      </c>
      <c r="D78" s="42" t="s">
        <v>34</v>
      </c>
      <c r="E78" s="146"/>
      <c r="F78" s="149" t="s">
        <v>33</v>
      </c>
      <c r="G78" s="148" t="s">
        <v>52</v>
      </c>
      <c r="H78" s="106" t="s">
        <v>105</v>
      </c>
      <c r="I78" s="145"/>
      <c r="J78" s="120"/>
    </row>
    <row r="79" spans="1:11" s="25" customFormat="1" ht="11.25" x14ac:dyDescent="0.2">
      <c r="A79" s="44" t="s">
        <v>138</v>
      </c>
      <c r="B79" s="25" t="s">
        <v>87</v>
      </c>
      <c r="C79" s="46" t="e">
        <f>#REF!</f>
        <v>#REF!</v>
      </c>
      <c r="D79" s="45">
        <v>-367.5</v>
      </c>
      <c r="E79" s="146">
        <f>Detail!CD4</f>
        <v>8500</v>
      </c>
      <c r="F79" s="143">
        <f>-Detail!CD172</f>
        <v>11600</v>
      </c>
      <c r="G79" s="145">
        <f>E79</f>
        <v>8500</v>
      </c>
      <c r="H79" s="186">
        <f>F79/E79</f>
        <v>1.3647058823529412</v>
      </c>
      <c r="I79" s="147" t="s">
        <v>29</v>
      </c>
      <c r="J79" s="120" t="s">
        <v>29</v>
      </c>
    </row>
    <row r="80" spans="1:11" s="25" customFormat="1" ht="11.25" x14ac:dyDescent="0.2">
      <c r="A80" s="338" t="str">
        <f>Detail!CC3</f>
        <v>Royal British Legion Wreath</v>
      </c>
      <c r="B80" s="25" t="s">
        <v>67</v>
      </c>
      <c r="C80" s="102" t="e">
        <f>#REF!</f>
        <v>#REF!</v>
      </c>
      <c r="D80" s="311" t="e">
        <f>#REF!</f>
        <v>#REF!</v>
      </c>
      <c r="E80" s="312">
        <f>Detail!CC4</f>
        <v>50</v>
      </c>
      <c r="F80" s="313">
        <f>-Detail!CC172</f>
        <v>50</v>
      </c>
      <c r="G80" s="334">
        <f>E80</f>
        <v>50</v>
      </c>
      <c r="H80" s="326">
        <f>F80/E80</f>
        <v>1</v>
      </c>
      <c r="I80" s="316" t="s">
        <v>29</v>
      </c>
      <c r="J80" s="120"/>
    </row>
    <row r="81" spans="1:10" s="25" customFormat="1" ht="11.25" x14ac:dyDescent="0.2">
      <c r="A81" s="410" t="s">
        <v>224</v>
      </c>
      <c r="B81" s="410"/>
      <c r="C81" s="411"/>
      <c r="D81" s="412"/>
      <c r="E81" s="413">
        <v>4000</v>
      </c>
      <c r="F81" s="414">
        <f>-Detail!CB172</f>
        <v>7495</v>
      </c>
      <c r="G81" s="415">
        <f>E81</f>
        <v>4000</v>
      </c>
      <c r="H81" s="416">
        <f>F81/G80</f>
        <v>149.9</v>
      </c>
      <c r="I81" s="415"/>
      <c r="J81" s="120"/>
    </row>
    <row r="82" spans="1:10" s="25" customFormat="1" ht="11.25" x14ac:dyDescent="0.2">
      <c r="A82" s="404" t="s">
        <v>35</v>
      </c>
      <c r="B82" s="405"/>
      <c r="C82" s="406" t="e">
        <f>SUM(C79:C80)</f>
        <v>#REF!</v>
      </c>
      <c r="D82" s="407" t="e">
        <f>SUM(D79:D80)</f>
        <v>#REF!</v>
      </c>
      <c r="E82" s="408">
        <f>SUM(E79:E81)</f>
        <v>12550</v>
      </c>
      <c r="F82" s="408">
        <f>SUM(F79:F80)</f>
        <v>11650</v>
      </c>
      <c r="G82" s="408">
        <f>SUM(G79:G80)</f>
        <v>8550</v>
      </c>
      <c r="H82" s="409">
        <f>F82/E82</f>
        <v>0.92828685258964139</v>
      </c>
      <c r="I82" s="408">
        <f>SUM(I79:I80)</f>
        <v>0</v>
      </c>
      <c r="J82" s="120"/>
    </row>
    <row r="83" spans="1:10" s="25" customFormat="1" ht="11.25" x14ac:dyDescent="0.2">
      <c r="B83" s="117"/>
      <c r="C83" s="48"/>
      <c r="D83" s="47"/>
      <c r="E83" s="98"/>
      <c r="F83" s="48"/>
      <c r="G83" s="108"/>
      <c r="H83" s="108"/>
      <c r="I83" s="105"/>
      <c r="J83" s="120"/>
    </row>
    <row r="84" spans="1:10" s="25" customFormat="1" ht="11.25" x14ac:dyDescent="0.2">
      <c r="A84" s="87" t="s">
        <v>151</v>
      </c>
      <c r="B84" s="117"/>
      <c r="C84" s="48"/>
      <c r="D84" s="47"/>
      <c r="E84" s="98"/>
      <c r="F84" s="48"/>
      <c r="G84" s="108"/>
      <c r="H84" s="108"/>
      <c r="I84" s="105"/>
      <c r="J84" s="120"/>
    </row>
    <row r="85" spans="1:10" s="116" customFormat="1" ht="14.25" customHeight="1" x14ac:dyDescent="0.2">
      <c r="A85" s="277" t="s">
        <v>145</v>
      </c>
      <c r="B85" s="278"/>
      <c r="C85" s="279"/>
      <c r="D85" s="278"/>
      <c r="E85" s="285">
        <v>25000</v>
      </c>
      <c r="F85" s="279">
        <f>-Detail!CF172</f>
        <v>3000</v>
      </c>
      <c r="G85" s="280"/>
      <c r="H85" s="361">
        <f>F85/E85</f>
        <v>0.12</v>
      </c>
      <c r="I85" s="281"/>
      <c r="J85" s="141"/>
    </row>
    <row r="86" spans="1:10" s="25" customFormat="1" ht="13.5" customHeight="1" x14ac:dyDescent="0.2">
      <c r="A86" s="116"/>
      <c r="B86" s="117"/>
      <c r="C86" s="97"/>
      <c r="D86" s="117"/>
      <c r="E86" s="288"/>
      <c r="F86" s="97"/>
      <c r="G86" s="289"/>
      <c r="H86" s="289"/>
      <c r="I86" s="290"/>
      <c r="J86" s="120"/>
    </row>
    <row r="87" spans="1:10" s="25" customFormat="1" ht="11.25" x14ac:dyDescent="0.2">
      <c r="B87" s="117"/>
      <c r="C87" s="48"/>
      <c r="D87" s="47"/>
      <c r="E87" s="98"/>
      <c r="F87" s="48"/>
      <c r="G87" s="108"/>
      <c r="H87" s="108"/>
      <c r="I87" s="105"/>
      <c r="J87" s="120"/>
    </row>
    <row r="88" spans="1:10" s="25" customFormat="1" ht="11.25" x14ac:dyDescent="0.2">
      <c r="B88" s="117"/>
      <c r="C88" s="48"/>
      <c r="D88" s="47"/>
      <c r="E88" s="98"/>
      <c r="F88" s="48"/>
      <c r="G88" s="105"/>
      <c r="H88" s="105"/>
      <c r="I88" s="105"/>
      <c r="J88" s="120"/>
    </row>
    <row r="89" spans="1:10" s="25" customFormat="1" ht="11.25" x14ac:dyDescent="0.2">
      <c r="A89" s="110" t="s">
        <v>44</v>
      </c>
      <c r="B89" s="119"/>
      <c r="C89" s="124"/>
      <c r="D89" s="125"/>
      <c r="E89" s="53" t="s">
        <v>160</v>
      </c>
      <c r="F89" s="52" t="s">
        <v>31</v>
      </c>
      <c r="G89" s="109" t="s">
        <v>56</v>
      </c>
      <c r="H89" s="109"/>
      <c r="I89" s="109" t="s">
        <v>182</v>
      </c>
      <c r="J89" s="120"/>
    </row>
    <row r="90" spans="1:10" s="25" customFormat="1" ht="11.25" x14ac:dyDescent="0.2">
      <c r="A90" s="110"/>
      <c r="B90" s="119"/>
      <c r="C90" s="124"/>
      <c r="D90" s="125"/>
      <c r="E90" s="53" t="s">
        <v>29</v>
      </c>
      <c r="F90" s="52" t="s">
        <v>33</v>
      </c>
      <c r="G90" s="109" t="s">
        <v>52</v>
      </c>
      <c r="H90" s="183"/>
      <c r="I90" s="129" t="s">
        <v>29</v>
      </c>
      <c r="J90" s="120"/>
    </row>
    <row r="91" spans="1:10" s="25" customFormat="1" ht="11.25" x14ac:dyDescent="0.2">
      <c r="A91" s="110"/>
      <c r="B91" s="119"/>
      <c r="C91" s="124"/>
      <c r="D91" s="125"/>
      <c r="E91" s="55"/>
      <c r="F91" s="55"/>
      <c r="G91" s="127"/>
      <c r="H91" s="184"/>
      <c r="I91" s="126"/>
      <c r="J91" s="120"/>
    </row>
    <row r="92" spans="1:10" s="25" customFormat="1" ht="11.25" x14ac:dyDescent="0.2">
      <c r="A92" s="111" t="str">
        <f>A3</f>
        <v>ADMINISTRATION</v>
      </c>
      <c r="B92" s="119"/>
      <c r="C92" s="124"/>
      <c r="D92" s="125"/>
      <c r="E92" s="55">
        <f>E25</f>
        <v>20103</v>
      </c>
      <c r="F92" s="55">
        <f>F25</f>
        <v>18691.320000000003</v>
      </c>
      <c r="G92" s="55">
        <f>G25</f>
        <v>20194.09</v>
      </c>
      <c r="H92" s="140"/>
      <c r="I92" s="125"/>
      <c r="J92" s="120"/>
    </row>
    <row r="93" spans="1:10" s="25" customFormat="1" ht="11.25" x14ac:dyDescent="0.2">
      <c r="A93" s="111" t="str">
        <f>A27</f>
        <v>HIGHWAYS AND AMENITY AREAS</v>
      </c>
      <c r="B93" s="119"/>
      <c r="C93" s="124"/>
      <c r="D93" s="125"/>
      <c r="E93" s="55">
        <f>E43</f>
        <v>11950</v>
      </c>
      <c r="F93" s="55">
        <f>F43</f>
        <v>6039.4800000000005</v>
      </c>
      <c r="G93" s="55">
        <f>G43</f>
        <v>11950</v>
      </c>
      <c r="H93" s="140"/>
      <c r="I93" s="125"/>
      <c r="J93" s="120"/>
    </row>
    <row r="94" spans="1:10" s="25" customFormat="1" ht="11.25" x14ac:dyDescent="0.2">
      <c r="A94" s="111" t="str">
        <f>A45</f>
        <v>CRAWLEY PLAYGROUND</v>
      </c>
      <c r="B94" s="119"/>
      <c r="C94" s="124"/>
      <c r="D94" s="125"/>
      <c r="E94" s="55">
        <f>E52</f>
        <v>2350</v>
      </c>
      <c r="F94" s="55">
        <f>F52</f>
        <v>1442.6900000000005</v>
      </c>
      <c r="G94" s="55">
        <f>G52</f>
        <v>2350</v>
      </c>
      <c r="H94" s="140"/>
      <c r="I94" s="125"/>
      <c r="J94" s="120"/>
    </row>
    <row r="95" spans="1:10" s="25" customFormat="1" ht="11.25" x14ac:dyDescent="0.2">
      <c r="A95" s="111" t="str">
        <f>A54</f>
        <v>SUBSCRIPTIONS</v>
      </c>
      <c r="B95" s="119"/>
      <c r="C95" s="124"/>
      <c r="D95" s="125"/>
      <c r="E95" s="55">
        <f>E60</f>
        <v>530</v>
      </c>
      <c r="F95" s="55">
        <f>F60</f>
        <v>460</v>
      </c>
      <c r="G95" s="55">
        <f>G60</f>
        <v>530</v>
      </c>
      <c r="H95" s="140"/>
      <c r="I95" s="125"/>
      <c r="J95" s="120"/>
    </row>
    <row r="96" spans="1:10" s="25" customFormat="1" ht="11.25" x14ac:dyDescent="0.2">
      <c r="A96" s="111" t="str">
        <f>A62</f>
        <v>ALEY GREEN CEMETERY</v>
      </c>
      <c r="B96" s="118" t="s">
        <v>29</v>
      </c>
      <c r="C96" s="113" t="s">
        <v>30</v>
      </c>
      <c r="D96" s="52" t="s">
        <v>32</v>
      </c>
      <c r="E96" s="55">
        <f>E62</f>
        <v>1117</v>
      </c>
      <c r="F96" s="55">
        <f>F62</f>
        <v>1117</v>
      </c>
      <c r="G96" s="55">
        <f>G62</f>
        <v>1117</v>
      </c>
      <c r="H96" s="140"/>
      <c r="I96" s="128"/>
      <c r="J96" s="120"/>
    </row>
    <row r="97" spans="1:11" s="25" customFormat="1" ht="11.25" x14ac:dyDescent="0.2">
      <c r="A97" s="111" t="s">
        <v>42</v>
      </c>
      <c r="B97" s="118" t="s">
        <v>29</v>
      </c>
      <c r="C97" s="113" t="s">
        <v>34</v>
      </c>
      <c r="D97" s="52" t="s">
        <v>34</v>
      </c>
      <c r="E97" s="55">
        <f>E69</f>
        <v>0</v>
      </c>
      <c r="F97" s="55">
        <f>F69</f>
        <v>-1713.2799999999997</v>
      </c>
      <c r="G97" s="104">
        <f>G69</f>
        <v>0</v>
      </c>
      <c r="H97" s="185"/>
      <c r="I97" s="125"/>
      <c r="J97" s="120"/>
    </row>
    <row r="98" spans="1:11" s="25" customFormat="1" ht="11.25" x14ac:dyDescent="0.2">
      <c r="A98" s="111" t="s">
        <v>146</v>
      </c>
      <c r="B98" s="118"/>
      <c r="C98" s="113"/>
      <c r="D98" s="52"/>
      <c r="E98" s="55">
        <v>25000</v>
      </c>
      <c r="F98" s="55">
        <f>F85</f>
        <v>3000</v>
      </c>
      <c r="G98" s="104">
        <f>G85</f>
        <v>0</v>
      </c>
      <c r="H98" s="185"/>
      <c r="I98" s="125"/>
      <c r="J98" s="120"/>
    </row>
    <row r="99" spans="1:11" s="25" customFormat="1" ht="11.25" x14ac:dyDescent="0.2">
      <c r="A99" s="111" t="str">
        <f>A71</f>
        <v>Village Hall</v>
      </c>
      <c r="B99" s="119"/>
      <c r="C99" s="114"/>
      <c r="D99" s="54"/>
      <c r="E99" s="55">
        <f>E75</f>
        <v>400</v>
      </c>
      <c r="F99" s="55">
        <f>F75</f>
        <v>225</v>
      </c>
      <c r="G99" s="55">
        <f>G75</f>
        <v>400</v>
      </c>
      <c r="H99" s="140"/>
      <c r="I99" s="125"/>
      <c r="J99" s="120"/>
    </row>
    <row r="100" spans="1:11" s="25" customFormat="1" ht="11.25" x14ac:dyDescent="0.2">
      <c r="A100" s="111" t="s">
        <v>166</v>
      </c>
      <c r="B100" s="119"/>
      <c r="C100" s="114"/>
      <c r="D100" s="54"/>
      <c r="E100" s="55">
        <f>E82</f>
        <v>12550</v>
      </c>
      <c r="F100" s="55">
        <f>F79</f>
        <v>11600</v>
      </c>
      <c r="G100" s="55">
        <f>G79</f>
        <v>8500</v>
      </c>
      <c r="H100" s="140"/>
      <c r="I100" s="128"/>
      <c r="J100" s="120"/>
    </row>
    <row r="101" spans="1:11" s="25" customFormat="1" ht="11.25" x14ac:dyDescent="0.2">
      <c r="A101" s="112" t="s">
        <v>35</v>
      </c>
      <c r="B101" s="119"/>
      <c r="C101" s="114"/>
      <c r="D101" s="54"/>
      <c r="E101" s="53">
        <f>SUM(E92:E100)</f>
        <v>74000</v>
      </c>
      <c r="F101" s="53">
        <f>SUM(F92:F100)</f>
        <v>40862.210000000006</v>
      </c>
      <c r="G101" s="53">
        <f>SUM(G92:G100)</f>
        <v>45041.09</v>
      </c>
      <c r="H101" s="53"/>
      <c r="I101" s="53">
        <f>SUM(I92:I100)</f>
        <v>0</v>
      </c>
      <c r="J101" s="120"/>
    </row>
    <row r="102" spans="1:11" s="25" customFormat="1" ht="11.25" x14ac:dyDescent="0.2">
      <c r="A102" s="111"/>
      <c r="B102" s="119"/>
      <c r="C102" s="114"/>
      <c r="D102" s="54"/>
      <c r="E102" s="55"/>
      <c r="F102" s="55"/>
      <c r="G102" s="55"/>
      <c r="H102" s="140"/>
      <c r="I102" s="128"/>
      <c r="J102" s="120"/>
    </row>
    <row r="103" spans="1:11" s="25" customFormat="1" ht="11.25" x14ac:dyDescent="0.2">
      <c r="A103" s="111"/>
      <c r="B103" s="119"/>
      <c r="C103" s="114"/>
      <c r="D103" s="54"/>
      <c r="E103" s="55"/>
      <c r="F103" s="55"/>
      <c r="G103" s="55"/>
      <c r="H103" s="140"/>
      <c r="I103" s="128"/>
      <c r="J103" s="120"/>
    </row>
    <row r="104" spans="1:11" s="25" customFormat="1" ht="11.25" x14ac:dyDescent="0.2">
      <c r="B104" s="119"/>
      <c r="C104" s="114"/>
      <c r="D104" s="54"/>
      <c r="E104" s="98"/>
      <c r="F104" s="105"/>
      <c r="G104" s="105"/>
      <c r="H104" s="105"/>
      <c r="I104" s="105"/>
      <c r="J104" s="122" t="s">
        <v>29</v>
      </c>
    </row>
    <row r="105" spans="1:11" s="25" customFormat="1" ht="11.25" x14ac:dyDescent="0.2">
      <c r="B105" s="154"/>
      <c r="C105" s="137"/>
      <c r="D105" s="138"/>
      <c r="E105" s="98"/>
      <c r="F105" s="105"/>
      <c r="G105" s="105"/>
      <c r="H105" s="199"/>
      <c r="I105" s="105"/>
      <c r="J105" s="120"/>
    </row>
    <row r="106" spans="1:11" s="25" customFormat="1" ht="11.25" x14ac:dyDescent="0.2">
      <c r="A106" s="87" t="s">
        <v>139</v>
      </c>
      <c r="B106" s="43" t="s">
        <v>45</v>
      </c>
      <c r="C106" s="53"/>
      <c r="D106" s="52"/>
      <c r="E106" s="43" t="s">
        <v>174</v>
      </c>
      <c r="F106" s="41" t="s">
        <v>175</v>
      </c>
      <c r="G106" s="106" t="s">
        <v>176</v>
      </c>
      <c r="H106" s="106" t="s">
        <v>177</v>
      </c>
      <c r="I106" s="106" t="s">
        <v>182</v>
      </c>
      <c r="J106" s="200"/>
      <c r="K106" s="199"/>
    </row>
    <row r="107" spans="1:11" s="25" customFormat="1" x14ac:dyDescent="0.2">
      <c r="A107" s="362" t="s">
        <v>127</v>
      </c>
      <c r="B107" s="136">
        <v>500</v>
      </c>
      <c r="C107" s="55"/>
      <c r="D107" s="54"/>
      <c r="E107" s="155">
        <v>2500</v>
      </c>
      <c r="F107" s="357"/>
      <c r="G107" s="156"/>
      <c r="H107" s="155">
        <f>E107-F107+G107</f>
        <v>2500</v>
      </c>
      <c r="I107" s="59"/>
      <c r="J107" s="201"/>
      <c r="K107" s="202"/>
    </row>
    <row r="108" spans="1:11" s="25" customFormat="1" x14ac:dyDescent="0.2">
      <c r="A108" s="362" t="s">
        <v>128</v>
      </c>
      <c r="B108" s="136">
        <v>9650</v>
      </c>
      <c r="C108" s="55"/>
      <c r="D108" s="54"/>
      <c r="E108" s="155">
        <v>3920</v>
      </c>
      <c r="F108" s="357"/>
      <c r="G108" s="156"/>
      <c r="H108" s="155">
        <f>E108+F108+G108</f>
        <v>3920</v>
      </c>
      <c r="I108" s="59"/>
      <c r="J108" s="201"/>
      <c r="K108" s="202"/>
    </row>
    <row r="109" spans="1:11" s="25" customFormat="1" x14ac:dyDescent="0.2">
      <c r="A109" s="362" t="s">
        <v>129</v>
      </c>
      <c r="B109" s="136">
        <v>4250</v>
      </c>
      <c r="C109" s="55"/>
      <c r="D109" s="54"/>
      <c r="E109" s="155">
        <v>3000</v>
      </c>
      <c r="F109" s="357"/>
      <c r="G109" s="156"/>
      <c r="H109" s="155">
        <f>E109+F109+G109</f>
        <v>3000</v>
      </c>
      <c r="I109" s="59"/>
      <c r="J109" s="201"/>
      <c r="K109" s="202"/>
    </row>
    <row r="110" spans="1:11" s="25" customFormat="1" x14ac:dyDescent="0.2">
      <c r="A110" s="362" t="s">
        <v>130</v>
      </c>
      <c r="B110" s="136">
        <v>0</v>
      </c>
      <c r="C110" s="55"/>
      <c r="D110" s="54"/>
      <c r="E110" s="155">
        <v>3000</v>
      </c>
      <c r="F110" s="357"/>
      <c r="G110" s="156"/>
      <c r="H110" s="155">
        <f>E110+F110+G110</f>
        <v>3000</v>
      </c>
      <c r="I110" s="59"/>
      <c r="J110" s="201"/>
      <c r="K110" s="202"/>
    </row>
    <row r="111" spans="1:11" s="25" customFormat="1" x14ac:dyDescent="0.2">
      <c r="A111" s="362" t="s">
        <v>131</v>
      </c>
      <c r="B111" s="136">
        <v>3000</v>
      </c>
      <c r="C111" s="55"/>
      <c r="D111" s="54"/>
      <c r="E111" s="155">
        <v>8000</v>
      </c>
      <c r="F111" s="357"/>
      <c r="G111" s="156"/>
      <c r="H111" s="155">
        <f>E111+F111+G111</f>
        <v>8000</v>
      </c>
      <c r="I111" s="59"/>
      <c r="J111" s="423" t="s">
        <v>266</v>
      </c>
      <c r="K111" s="202"/>
    </row>
    <row r="112" spans="1:11" s="25" customFormat="1" x14ac:dyDescent="0.2">
      <c r="A112" s="419" t="s">
        <v>147</v>
      </c>
      <c r="B112" s="136">
        <v>500</v>
      </c>
      <c r="C112" s="55"/>
      <c r="D112" s="54"/>
      <c r="E112" s="155">
        <v>22123.57</v>
      </c>
      <c r="F112" s="357">
        <v>3000</v>
      </c>
      <c r="G112" s="156">
        <v>25000</v>
      </c>
      <c r="H112" s="155">
        <f>E112-F112+G112</f>
        <v>44123.57</v>
      </c>
      <c r="I112" s="59"/>
      <c r="J112" s="201"/>
      <c r="K112" s="202"/>
    </row>
    <row r="113" spans="1:11" s="25" customFormat="1" x14ac:dyDescent="0.2">
      <c r="A113" s="420" t="s">
        <v>152</v>
      </c>
      <c r="B113" s="417"/>
      <c r="C113" s="55"/>
      <c r="D113" s="54"/>
      <c r="E113" s="155">
        <v>4000</v>
      </c>
      <c r="F113" s="357"/>
      <c r="G113" s="156"/>
      <c r="H113" s="155">
        <v>4000</v>
      </c>
      <c r="I113" s="59"/>
      <c r="J113" s="201"/>
      <c r="K113" s="202"/>
    </row>
    <row r="114" spans="1:11" s="25" customFormat="1" x14ac:dyDescent="0.2">
      <c r="A114" s="420" t="s">
        <v>153</v>
      </c>
      <c r="B114" s="417"/>
      <c r="C114" s="55"/>
      <c r="D114" s="54"/>
      <c r="E114" s="155">
        <v>5000</v>
      </c>
      <c r="F114" s="357">
        <v>6761.72</v>
      </c>
      <c r="G114" s="156">
        <v>8475</v>
      </c>
      <c r="H114" s="155">
        <v>6713.28</v>
      </c>
      <c r="I114" s="59"/>
      <c r="J114" s="201"/>
      <c r="K114" s="202"/>
    </row>
    <row r="115" spans="1:11" s="25" customFormat="1" x14ac:dyDescent="0.2">
      <c r="A115" s="420" t="s">
        <v>223</v>
      </c>
      <c r="B115" s="418"/>
      <c r="C115" s="55"/>
      <c r="D115" s="54"/>
      <c r="E115" s="155">
        <v>4000</v>
      </c>
      <c r="F115" s="153"/>
      <c r="G115" s="153"/>
      <c r="H115" s="155">
        <v>4000</v>
      </c>
      <c r="J115" s="98"/>
      <c r="K115" s="202"/>
    </row>
    <row r="116" spans="1:11" s="25" customFormat="1" x14ac:dyDescent="0.2">
      <c r="B116" s="42">
        <f>SUM(B107:B112)</f>
        <v>17900</v>
      </c>
      <c r="C116" s="55"/>
      <c r="D116" s="54"/>
      <c r="E116" s="363">
        <f>SUM(E107:E115)</f>
        <v>55543.57</v>
      </c>
      <c r="F116" s="364">
        <f>SUM(F107:F114)</f>
        <v>9761.7200000000012</v>
      </c>
      <c r="G116" s="363">
        <f>SUM(G107:G115)</f>
        <v>33475</v>
      </c>
      <c r="H116" s="363">
        <f>SUM(H107:H115)</f>
        <v>79256.850000000006</v>
      </c>
      <c r="I116" s="363">
        <f>SUM(I107:I112)</f>
        <v>0</v>
      </c>
      <c r="J116" s="42"/>
      <c r="K116" s="203"/>
    </row>
    <row r="117" spans="1:11" s="116" customFormat="1" ht="11.25" x14ac:dyDescent="0.2">
      <c r="B117" s="95"/>
      <c r="C117" s="140"/>
      <c r="D117" s="119"/>
      <c r="E117" s="95"/>
      <c r="F117" s="95"/>
      <c r="G117" s="95"/>
      <c r="H117" s="95"/>
      <c r="I117" s="95"/>
      <c r="J117" s="141"/>
    </row>
    <row r="118" spans="1:11" s="116" customFormat="1" ht="11.25" x14ac:dyDescent="0.2">
      <c r="B118" s="95"/>
      <c r="C118" s="140"/>
      <c r="D118" s="119"/>
      <c r="E118" s="95"/>
      <c r="F118" s="95"/>
      <c r="G118" s="95"/>
      <c r="H118" s="95"/>
      <c r="I118" s="95"/>
      <c r="J118" s="141"/>
    </row>
    <row r="119" spans="1:11" s="116" customFormat="1" ht="12" x14ac:dyDescent="0.2">
      <c r="A119" s="365" t="s">
        <v>178</v>
      </c>
      <c r="B119" s="366">
        <v>39389.67</v>
      </c>
      <c r="C119" s="367"/>
      <c r="D119" s="368"/>
      <c r="E119" s="366">
        <f>Detail!V6</f>
        <v>68090.75</v>
      </c>
      <c r="F119" s="95"/>
      <c r="G119" s="95"/>
      <c r="H119" s="95"/>
      <c r="I119" s="95"/>
      <c r="J119" s="141"/>
    </row>
    <row r="120" spans="1:11" s="116" customFormat="1" ht="12" x14ac:dyDescent="0.2">
      <c r="A120" s="365" t="s">
        <v>179</v>
      </c>
      <c r="B120" s="366" t="e">
        <f>Detail!#REF!</f>
        <v>#REF!</v>
      </c>
      <c r="C120" s="367"/>
      <c r="D120" s="368"/>
      <c r="E120" s="366">
        <f>Detail!CE4</f>
        <v>67166</v>
      </c>
      <c r="F120" s="95"/>
      <c r="G120" s="95"/>
      <c r="H120" s="95"/>
      <c r="I120" s="95"/>
      <c r="J120" s="141"/>
    </row>
    <row r="121" spans="1:11" s="116" customFormat="1" ht="12" x14ac:dyDescent="0.2">
      <c r="A121" s="365" t="s">
        <v>180</v>
      </c>
      <c r="B121" s="366">
        <f>-G101</f>
        <v>-45041.09</v>
      </c>
      <c r="C121" s="367"/>
      <c r="D121" s="368"/>
      <c r="E121" s="366">
        <f>G101</f>
        <v>45041.09</v>
      </c>
      <c r="F121" s="95"/>
      <c r="G121" s="95"/>
      <c r="H121" s="95"/>
      <c r="I121" s="95"/>
      <c r="J121" s="141"/>
    </row>
    <row r="122" spans="1:11" s="116" customFormat="1" ht="12" x14ac:dyDescent="0.2">
      <c r="A122" s="365" t="s">
        <v>140</v>
      </c>
      <c r="B122" s="366">
        <f>-H116</f>
        <v>-79256.850000000006</v>
      </c>
      <c r="C122" s="367"/>
      <c r="D122" s="368"/>
      <c r="E122" s="369">
        <f>H116</f>
        <v>79256.850000000006</v>
      </c>
      <c r="F122" s="95"/>
      <c r="G122" s="95"/>
      <c r="H122" s="95"/>
      <c r="I122" s="95"/>
      <c r="J122" s="141"/>
    </row>
    <row r="123" spans="1:11" s="116" customFormat="1" ht="12" x14ac:dyDescent="0.2">
      <c r="A123" s="365" t="s">
        <v>181</v>
      </c>
      <c r="B123" s="366" t="e">
        <f>SUM(B119:B122)</f>
        <v>#REF!</v>
      </c>
      <c r="C123" s="367"/>
      <c r="D123" s="368"/>
      <c r="E123" s="366">
        <f>E119+E120-E121-E122</f>
        <v>10958.809999999998</v>
      </c>
      <c r="F123" s="95"/>
      <c r="G123" s="95"/>
      <c r="H123" s="95"/>
      <c r="I123" s="95"/>
      <c r="J123" s="141"/>
    </row>
    <row r="124" spans="1:11" s="116" customFormat="1" ht="11.25" x14ac:dyDescent="0.2">
      <c r="B124" s="95"/>
      <c r="C124" s="140"/>
      <c r="D124" s="119"/>
      <c r="E124" s="95"/>
      <c r="F124" s="95"/>
      <c r="G124" s="95"/>
      <c r="H124" s="95"/>
      <c r="I124" s="95"/>
      <c r="J124" s="141"/>
    </row>
    <row r="125" spans="1:11" s="116" customFormat="1" ht="11.25" x14ac:dyDescent="0.2">
      <c r="A125" s="116" t="s">
        <v>29</v>
      </c>
      <c r="B125" s="95" t="e">
        <f>B123</f>
        <v>#REF!</v>
      </c>
      <c r="C125" s="140"/>
      <c r="D125" s="119"/>
      <c r="E125" s="95"/>
      <c r="F125" s="95"/>
      <c r="G125" s="95"/>
      <c r="H125" s="95"/>
      <c r="I125" s="95"/>
      <c r="J125" s="141"/>
    </row>
    <row r="126" spans="1:11" s="116" customFormat="1" ht="11.25" x14ac:dyDescent="0.2">
      <c r="A126" s="116" t="s">
        <v>29</v>
      </c>
      <c r="B126" s="95">
        <v>37491.33</v>
      </c>
      <c r="C126" s="140"/>
      <c r="D126" s="119"/>
      <c r="E126" s="95"/>
      <c r="F126" s="95"/>
      <c r="G126" s="95"/>
      <c r="H126" s="95"/>
      <c r="I126" s="95"/>
      <c r="J126" s="141"/>
    </row>
    <row r="127" spans="1:11" s="116" customFormat="1" ht="11.25" x14ac:dyDescent="0.2">
      <c r="B127" s="95"/>
      <c r="C127" s="140"/>
      <c r="D127" s="119"/>
      <c r="E127" s="95"/>
      <c r="F127" s="95"/>
      <c r="G127" s="95"/>
      <c r="H127" s="95"/>
      <c r="I127" s="95"/>
      <c r="J127" s="141"/>
    </row>
    <row r="128" spans="1:11" s="116" customFormat="1" ht="11.25" x14ac:dyDescent="0.2">
      <c r="A128" s="116" t="s">
        <v>142</v>
      </c>
      <c r="B128" s="95"/>
      <c r="C128" s="140"/>
      <c r="D128" s="119"/>
      <c r="E128" s="95"/>
      <c r="F128" s="95"/>
      <c r="G128" s="95"/>
      <c r="H128" s="95"/>
      <c r="I128" s="95"/>
      <c r="J128" s="141"/>
    </row>
    <row r="129" spans="2:10" s="116" customFormat="1" ht="11.25" x14ac:dyDescent="0.2">
      <c r="B129" s="95"/>
      <c r="C129" s="140"/>
      <c r="D129" s="119"/>
      <c r="E129" s="95"/>
      <c r="F129" s="95"/>
      <c r="G129" s="95"/>
      <c r="H129" s="95"/>
      <c r="I129" s="95"/>
      <c r="J129" s="141"/>
    </row>
    <row r="130" spans="2:10" s="116" customFormat="1" ht="11.25" x14ac:dyDescent="0.2">
      <c r="B130" s="95"/>
      <c r="C130" s="140"/>
      <c r="D130" s="119"/>
      <c r="E130" s="95"/>
      <c r="F130" s="95"/>
      <c r="G130" s="95"/>
      <c r="H130" s="95"/>
      <c r="I130" s="95"/>
      <c r="J130" s="141"/>
    </row>
    <row r="131" spans="2:10" s="116" customFormat="1" ht="11.25" x14ac:dyDescent="0.2">
      <c r="B131" s="95"/>
      <c r="C131" s="140"/>
      <c r="D131" s="119"/>
      <c r="E131" s="95"/>
      <c r="F131" s="95"/>
      <c r="G131" s="95"/>
      <c r="H131" s="95"/>
      <c r="I131" s="95"/>
      <c r="J131" s="141"/>
    </row>
    <row r="132" spans="2:10" s="116" customFormat="1" ht="11.25" x14ac:dyDescent="0.2">
      <c r="B132" s="95"/>
      <c r="C132" s="140"/>
      <c r="D132" s="119"/>
      <c r="E132" s="95"/>
      <c r="F132" s="95"/>
      <c r="G132" s="95"/>
      <c r="H132" s="95"/>
      <c r="I132" s="95"/>
      <c r="J132" s="141"/>
    </row>
    <row r="133" spans="2:10" s="116" customFormat="1" ht="11.25" x14ac:dyDescent="0.2">
      <c r="B133" s="95"/>
      <c r="C133" s="140"/>
      <c r="D133" s="119"/>
      <c r="E133" s="95"/>
      <c r="F133" s="95"/>
      <c r="G133" s="95"/>
      <c r="H133" s="95"/>
      <c r="I133" s="95"/>
      <c r="J133" s="141"/>
    </row>
    <row r="134" spans="2:10" s="116" customFormat="1" ht="11.25" x14ac:dyDescent="0.2">
      <c r="B134" s="95"/>
      <c r="C134" s="140"/>
      <c r="D134" s="119"/>
      <c r="E134" s="95"/>
      <c r="F134" s="95"/>
      <c r="G134" s="95"/>
      <c r="H134" s="95"/>
      <c r="I134" s="95"/>
      <c r="J134" s="141"/>
    </row>
    <row r="135" spans="2:10" s="116" customFormat="1" ht="11.25" x14ac:dyDescent="0.2">
      <c r="B135" s="95"/>
      <c r="C135" s="140"/>
      <c r="D135" s="119"/>
      <c r="E135" s="95"/>
      <c r="F135" s="95"/>
      <c r="G135" s="95"/>
      <c r="H135" s="95"/>
      <c r="I135" s="95"/>
      <c r="J135" s="141"/>
    </row>
    <row r="136" spans="2:10" s="116" customFormat="1" ht="11.25" x14ac:dyDescent="0.2">
      <c r="B136" s="95"/>
      <c r="C136" s="140"/>
      <c r="D136" s="119"/>
      <c r="E136" s="95"/>
      <c r="F136" s="95"/>
      <c r="G136" s="95"/>
      <c r="H136" s="95"/>
      <c r="I136" s="95"/>
      <c r="J136" s="141"/>
    </row>
    <row r="137" spans="2:10" s="116" customFormat="1" ht="11.25" x14ac:dyDescent="0.2">
      <c r="B137" s="95"/>
      <c r="C137" s="140"/>
      <c r="D137" s="119"/>
      <c r="E137" s="95"/>
      <c r="F137" s="95"/>
      <c r="G137" s="95"/>
      <c r="H137" s="95"/>
      <c r="I137" s="95"/>
      <c r="J137" s="141"/>
    </row>
    <row r="138" spans="2:10" s="116" customFormat="1" ht="11.25" x14ac:dyDescent="0.2">
      <c r="B138" s="95"/>
      <c r="C138" s="140"/>
      <c r="D138" s="119"/>
      <c r="E138" s="95"/>
      <c r="F138" s="95"/>
      <c r="G138" s="95"/>
      <c r="H138" s="95"/>
      <c r="I138" s="95"/>
      <c r="J138" s="141"/>
    </row>
    <row r="139" spans="2:10" s="116" customFormat="1" ht="11.25" x14ac:dyDescent="0.2">
      <c r="B139" s="95"/>
      <c r="C139" s="140"/>
      <c r="D139" s="119"/>
      <c r="E139" s="95"/>
      <c r="F139" s="95"/>
      <c r="G139" s="95"/>
      <c r="H139" s="95"/>
      <c r="I139" s="95"/>
      <c r="J139" s="141"/>
    </row>
    <row r="140" spans="2:10" s="116" customFormat="1" ht="11.25" x14ac:dyDescent="0.2">
      <c r="B140" s="95"/>
      <c r="C140" s="140"/>
      <c r="D140" s="119"/>
      <c r="E140" s="95"/>
      <c r="F140" s="95"/>
      <c r="G140" s="95"/>
      <c r="H140" s="95"/>
      <c r="I140" s="95"/>
      <c r="J140" s="141"/>
    </row>
    <row r="141" spans="2:10" s="116" customFormat="1" ht="11.25" x14ac:dyDescent="0.2">
      <c r="B141" s="95"/>
      <c r="C141" s="140"/>
      <c r="D141" s="119"/>
      <c r="E141" s="95"/>
      <c r="F141" s="95"/>
      <c r="G141" s="95"/>
      <c r="H141" s="95"/>
      <c r="I141" s="95"/>
      <c r="J141" s="141"/>
    </row>
    <row r="142" spans="2:10" s="116" customFormat="1" ht="11.25" x14ac:dyDescent="0.2">
      <c r="B142" s="95"/>
      <c r="C142" s="140"/>
      <c r="D142" s="119"/>
      <c r="E142" s="95"/>
      <c r="F142" s="95"/>
      <c r="G142" s="95"/>
      <c r="H142" s="95"/>
      <c r="I142" s="95"/>
      <c r="J142" s="141"/>
    </row>
    <row r="143" spans="2:10" s="116" customFormat="1" ht="11.25" x14ac:dyDescent="0.2">
      <c r="B143" s="95"/>
      <c r="C143" s="140"/>
      <c r="D143" s="119"/>
      <c r="E143" s="95"/>
      <c r="F143" s="95"/>
      <c r="G143" s="95"/>
      <c r="H143" s="95"/>
      <c r="I143" s="95"/>
      <c r="J143" s="141"/>
    </row>
    <row r="144" spans="2:10" s="116" customFormat="1" ht="11.25" x14ac:dyDescent="0.2">
      <c r="B144" s="95"/>
      <c r="C144" s="140"/>
      <c r="D144" s="119"/>
      <c r="E144" s="95"/>
      <c r="F144" s="95"/>
      <c r="G144" s="95"/>
      <c r="H144" s="95"/>
      <c r="I144" s="95"/>
      <c r="J144" s="141"/>
    </row>
    <row r="145" spans="2:19" s="116" customFormat="1" ht="11.25" x14ac:dyDescent="0.2">
      <c r="B145" s="95"/>
      <c r="C145" s="140"/>
      <c r="D145" s="119"/>
      <c r="E145" s="95"/>
      <c r="F145" s="95"/>
      <c r="G145" s="95"/>
      <c r="H145" s="95"/>
      <c r="I145" s="95"/>
      <c r="J145" s="141"/>
    </row>
    <row r="146" spans="2:19" s="116" customFormat="1" ht="11.25" x14ac:dyDescent="0.2">
      <c r="B146" s="95"/>
      <c r="C146" s="140"/>
      <c r="D146" s="119"/>
      <c r="E146" s="95"/>
      <c r="F146" s="95"/>
      <c r="G146" s="95"/>
      <c r="H146" s="95"/>
      <c r="I146" s="95"/>
      <c r="J146" s="141"/>
    </row>
    <row r="147" spans="2:19" s="25" customFormat="1" ht="11.25" x14ac:dyDescent="0.2">
      <c r="B147" s="115"/>
      <c r="C147" s="139"/>
      <c r="D147" s="115"/>
      <c r="E147" s="98"/>
      <c r="F147" s="105"/>
      <c r="G147" s="105"/>
      <c r="H147" s="105"/>
      <c r="I147" s="105"/>
      <c r="J147" s="120"/>
    </row>
    <row r="148" spans="2:19" s="25" customFormat="1" ht="11.25" x14ac:dyDescent="0.2">
      <c r="B148" s="54"/>
      <c r="C148" s="55"/>
      <c r="D148" s="54"/>
      <c r="E148" s="98"/>
      <c r="F148" s="105"/>
      <c r="G148" s="105"/>
      <c r="H148" s="105"/>
      <c r="I148" s="105"/>
      <c r="J148" s="120"/>
    </row>
    <row r="149" spans="2:19" s="25" customFormat="1" ht="11.25" x14ac:dyDescent="0.2">
      <c r="B149" s="54"/>
      <c r="C149" s="55"/>
      <c r="D149" s="54"/>
      <c r="E149" s="98"/>
      <c r="F149" s="105"/>
      <c r="G149" s="105"/>
      <c r="H149" s="105"/>
      <c r="I149" s="105"/>
      <c r="J149" s="120"/>
    </row>
    <row r="150" spans="2:19" s="56" customFormat="1" x14ac:dyDescent="0.2">
      <c r="B150" s="57"/>
      <c r="C150" s="58"/>
      <c r="D150"/>
      <c r="E150" s="23"/>
      <c r="F150" s="23"/>
      <c r="G150" s="23"/>
      <c r="H150" s="23"/>
      <c r="I150" s="23"/>
      <c r="J150" s="39"/>
      <c r="L150"/>
      <c r="M150"/>
      <c r="N150"/>
      <c r="O150"/>
      <c r="P150"/>
      <c r="Q150"/>
      <c r="R150"/>
      <c r="S150"/>
    </row>
    <row r="151" spans="2:19" x14ac:dyDescent="0.2">
      <c r="B151" s="59"/>
      <c r="C151"/>
      <c r="D151"/>
      <c r="E151" s="23"/>
      <c r="F151" s="23"/>
    </row>
    <row r="152" spans="2:19" x14ac:dyDescent="0.2">
      <c r="B152"/>
      <c r="C152"/>
      <c r="D152"/>
      <c r="E152" s="23"/>
      <c r="F152" s="23"/>
    </row>
    <row r="153" spans="2:19" x14ac:dyDescent="0.2">
      <c r="B153"/>
      <c r="C153"/>
      <c r="D153"/>
      <c r="E153" s="23"/>
      <c r="F153" s="23"/>
    </row>
    <row r="154" spans="2:19" x14ac:dyDescent="0.2">
      <c r="B154"/>
      <c r="C154"/>
      <c r="D154"/>
      <c r="E154" s="23"/>
      <c r="F154" s="23"/>
    </row>
    <row r="155" spans="2:19" x14ac:dyDescent="0.2">
      <c r="B155" s="59"/>
      <c r="C155"/>
      <c r="D155"/>
      <c r="E155" s="23"/>
      <c r="F155" s="23"/>
    </row>
    <row r="156" spans="2:19" x14ac:dyDescent="0.2">
      <c r="B156"/>
      <c r="C156"/>
      <c r="D156"/>
      <c r="E156" s="23"/>
      <c r="F156" s="23"/>
    </row>
    <row r="157" spans="2:19" x14ac:dyDescent="0.2">
      <c r="B157" s="66"/>
      <c r="C157"/>
      <c r="D157"/>
      <c r="E157" s="23"/>
      <c r="F157" s="23"/>
    </row>
    <row r="158" spans="2:19" x14ac:dyDescent="0.2">
      <c r="B158" s="66"/>
      <c r="C158"/>
      <c r="D158"/>
      <c r="E158" s="23"/>
      <c r="F158" s="23"/>
    </row>
    <row r="159" spans="2:19" x14ac:dyDescent="0.2">
      <c r="B159"/>
      <c r="C159"/>
      <c r="D159"/>
      <c r="E159" s="23"/>
      <c r="F159" s="23"/>
    </row>
    <row r="160" spans="2:19" x14ac:dyDescent="0.2">
      <c r="B160" s="69"/>
      <c r="C160"/>
      <c r="D160"/>
      <c r="E160" s="23"/>
      <c r="F160" s="23"/>
    </row>
    <row r="161" spans="2:6" x14ac:dyDescent="0.2">
      <c r="B161"/>
      <c r="C161"/>
      <c r="D161"/>
      <c r="E161" s="23"/>
      <c r="F161" s="23"/>
    </row>
    <row r="162" spans="2:6" x14ac:dyDescent="0.2">
      <c r="B162"/>
      <c r="C162"/>
      <c r="D162"/>
      <c r="E162" s="23"/>
      <c r="F162" s="23"/>
    </row>
    <row r="163" spans="2:6" x14ac:dyDescent="0.2">
      <c r="B163"/>
      <c r="C163"/>
      <c r="D163"/>
      <c r="E163" s="23"/>
      <c r="F163" s="23"/>
    </row>
    <row r="164" spans="2:6" x14ac:dyDescent="0.2">
      <c r="B164"/>
      <c r="C164"/>
      <c r="D164"/>
      <c r="E164" s="23"/>
      <c r="F164" s="23"/>
    </row>
    <row r="165" spans="2:6" x14ac:dyDescent="0.2">
      <c r="B165"/>
      <c r="C165"/>
      <c r="D165"/>
      <c r="E165" s="23"/>
      <c r="F165" s="23"/>
    </row>
    <row r="166" spans="2:6" x14ac:dyDescent="0.2">
      <c r="B166"/>
      <c r="C166"/>
      <c r="D166"/>
      <c r="E166" s="23"/>
      <c r="F166" s="23"/>
    </row>
    <row r="167" spans="2:6" x14ac:dyDescent="0.2">
      <c r="B167"/>
      <c r="C167"/>
      <c r="D167"/>
      <c r="E167" s="23"/>
      <c r="F167" s="23"/>
    </row>
    <row r="168" spans="2:6" x14ac:dyDescent="0.2">
      <c r="B168"/>
      <c r="C168"/>
      <c r="D168"/>
      <c r="E168" s="23"/>
      <c r="F168" s="23"/>
    </row>
    <row r="169" spans="2:6" x14ac:dyDescent="0.2">
      <c r="B169"/>
      <c r="C169"/>
      <c r="D169"/>
      <c r="E169" s="23"/>
      <c r="F169" s="23"/>
    </row>
    <row r="170" spans="2:6" x14ac:dyDescent="0.2">
      <c r="B170"/>
      <c r="C170"/>
      <c r="D170"/>
      <c r="E170" s="23"/>
      <c r="F170" s="23"/>
    </row>
    <row r="171" spans="2:6" x14ac:dyDescent="0.2">
      <c r="B171"/>
      <c r="C171"/>
      <c r="D171"/>
      <c r="E171" s="23"/>
      <c r="F171" s="23"/>
    </row>
    <row r="172" spans="2:6" x14ac:dyDescent="0.2">
      <c r="B172"/>
      <c r="C172"/>
      <c r="D172"/>
      <c r="E172" s="23"/>
      <c r="F172" s="23"/>
    </row>
    <row r="173" spans="2:6" x14ac:dyDescent="0.2">
      <c r="B173"/>
      <c r="C173"/>
      <c r="D173"/>
      <c r="E173" s="23"/>
      <c r="F173" s="23"/>
    </row>
    <row r="174" spans="2:6" x14ac:dyDescent="0.2">
      <c r="B174"/>
      <c r="C174"/>
      <c r="D174"/>
      <c r="E174" s="23"/>
      <c r="F174" s="23"/>
    </row>
    <row r="175" spans="2:6" x14ac:dyDescent="0.2">
      <c r="B175"/>
      <c r="C175"/>
      <c r="D175"/>
      <c r="E175" s="23"/>
      <c r="F175" s="23"/>
    </row>
    <row r="176" spans="2:6" x14ac:dyDescent="0.2">
      <c r="B176"/>
      <c r="C176"/>
      <c r="D176"/>
      <c r="E176" s="23"/>
      <c r="F176" s="23"/>
    </row>
    <row r="177" spans="2:6" x14ac:dyDescent="0.2">
      <c r="B177"/>
      <c r="C177"/>
      <c r="D177"/>
      <c r="E177" s="23"/>
      <c r="F177" s="23"/>
    </row>
    <row r="178" spans="2:6" x14ac:dyDescent="0.2">
      <c r="B178"/>
      <c r="C178"/>
      <c r="D178"/>
      <c r="E178" s="23"/>
      <c r="F178" s="23"/>
    </row>
    <row r="179" spans="2:6" x14ac:dyDescent="0.2">
      <c r="B179"/>
      <c r="C179"/>
      <c r="D179"/>
      <c r="E179" s="23"/>
      <c r="F179" s="23"/>
    </row>
    <row r="180" spans="2:6" x14ac:dyDescent="0.2">
      <c r="B180"/>
      <c r="C180"/>
      <c r="D180"/>
      <c r="E180" s="23"/>
      <c r="F180" s="23"/>
    </row>
    <row r="181" spans="2:6" x14ac:dyDescent="0.2">
      <c r="B181"/>
      <c r="C181"/>
      <c r="D181"/>
      <c r="E181" s="23"/>
      <c r="F181" s="23"/>
    </row>
    <row r="182" spans="2:6" x14ac:dyDescent="0.2">
      <c r="B182"/>
      <c r="C182"/>
      <c r="D182"/>
      <c r="E182" s="23"/>
      <c r="F182" s="23"/>
    </row>
    <row r="183" spans="2:6" x14ac:dyDescent="0.2">
      <c r="B183"/>
      <c r="C183"/>
      <c r="D183"/>
      <c r="E183" s="23"/>
      <c r="F183" s="23"/>
    </row>
    <row r="184" spans="2:6" x14ac:dyDescent="0.2">
      <c r="B184"/>
      <c r="C184"/>
      <c r="D184"/>
      <c r="E184" s="23"/>
      <c r="F184" s="23"/>
    </row>
    <row r="185" spans="2:6" x14ac:dyDescent="0.2">
      <c r="B185"/>
      <c r="C185"/>
      <c r="D185"/>
      <c r="E185" s="23"/>
      <c r="F185" s="23"/>
    </row>
    <row r="186" spans="2:6" x14ac:dyDescent="0.2">
      <c r="B186"/>
      <c r="C186"/>
      <c r="D186"/>
      <c r="E186" s="23"/>
      <c r="F186" s="23"/>
    </row>
    <row r="187" spans="2:6" x14ac:dyDescent="0.2">
      <c r="B187"/>
      <c r="C187"/>
      <c r="D187"/>
      <c r="E187" s="23"/>
      <c r="F187" s="23"/>
    </row>
    <row r="188" spans="2:6" x14ac:dyDescent="0.2">
      <c r="B188"/>
      <c r="C188"/>
      <c r="D188"/>
      <c r="E188" s="23"/>
      <c r="F188" s="23"/>
    </row>
    <row r="189" spans="2:6" x14ac:dyDescent="0.2">
      <c r="B189"/>
      <c r="C189"/>
      <c r="D189"/>
      <c r="E189" s="23"/>
      <c r="F189" s="23"/>
    </row>
    <row r="190" spans="2:6" x14ac:dyDescent="0.2">
      <c r="B190"/>
      <c r="C190"/>
      <c r="D190"/>
      <c r="E190" s="23"/>
      <c r="F190" s="23"/>
    </row>
    <row r="191" spans="2:6" x14ac:dyDescent="0.2">
      <c r="B191"/>
      <c r="C191"/>
      <c r="D191"/>
      <c r="E191" s="23"/>
      <c r="F191" s="23"/>
    </row>
    <row r="192" spans="2:6" x14ac:dyDescent="0.2">
      <c r="B192"/>
      <c r="C192"/>
      <c r="D192"/>
      <c r="E192" s="23"/>
      <c r="F192" s="23"/>
    </row>
    <row r="193" spans="2:6" x14ac:dyDescent="0.2">
      <c r="B193"/>
      <c r="C193"/>
      <c r="D193"/>
      <c r="E193" s="23"/>
      <c r="F193" s="23"/>
    </row>
    <row r="194" spans="2:6" x14ac:dyDescent="0.2">
      <c r="B194"/>
      <c r="C194"/>
      <c r="D194"/>
      <c r="E194" s="23"/>
      <c r="F194" s="23"/>
    </row>
    <row r="195" spans="2:6" x14ac:dyDescent="0.2">
      <c r="B195"/>
      <c r="C195"/>
      <c r="D195"/>
      <c r="E195" s="23"/>
      <c r="F195" s="23"/>
    </row>
    <row r="196" spans="2:6" x14ac:dyDescent="0.2">
      <c r="B196"/>
      <c r="C196"/>
      <c r="D196"/>
      <c r="E196" s="23"/>
      <c r="F196" s="23"/>
    </row>
    <row r="197" spans="2:6" x14ac:dyDescent="0.2">
      <c r="B197"/>
      <c r="C197"/>
      <c r="D197"/>
      <c r="E197" s="23"/>
      <c r="F197" s="23"/>
    </row>
    <row r="198" spans="2:6" x14ac:dyDescent="0.2">
      <c r="B198"/>
      <c r="C198"/>
      <c r="D198"/>
      <c r="E198" s="23"/>
      <c r="F198" s="23"/>
    </row>
    <row r="199" spans="2:6" x14ac:dyDescent="0.2">
      <c r="B199"/>
      <c r="C199"/>
      <c r="D199"/>
      <c r="E199" s="23"/>
      <c r="F199" s="23"/>
    </row>
    <row r="200" spans="2:6" x14ac:dyDescent="0.2">
      <c r="B200"/>
      <c r="C200"/>
      <c r="D200"/>
      <c r="E200" s="23"/>
      <c r="F200" s="23"/>
    </row>
    <row r="201" spans="2:6" x14ac:dyDescent="0.2">
      <c r="B201"/>
      <c r="C201"/>
      <c r="D201"/>
      <c r="E201" s="23"/>
      <c r="F201" s="23"/>
    </row>
    <row r="202" spans="2:6" x14ac:dyDescent="0.2">
      <c r="B202"/>
      <c r="C202"/>
      <c r="D202"/>
      <c r="E202" s="23"/>
      <c r="F202" s="23"/>
    </row>
    <row r="203" spans="2:6" x14ac:dyDescent="0.2">
      <c r="B203"/>
      <c r="C203"/>
      <c r="D203"/>
      <c r="E203" s="23"/>
      <c r="F203" s="23"/>
    </row>
    <row r="204" spans="2:6" x14ac:dyDescent="0.2">
      <c r="B204"/>
      <c r="C204"/>
      <c r="D204"/>
      <c r="E204" s="23"/>
      <c r="F204" s="23"/>
    </row>
    <row r="205" spans="2:6" x14ac:dyDescent="0.2">
      <c r="B205"/>
      <c r="C205"/>
      <c r="D205"/>
      <c r="E205" s="23"/>
      <c r="F205" s="23"/>
    </row>
    <row r="206" spans="2:6" x14ac:dyDescent="0.2">
      <c r="B206"/>
      <c r="C206"/>
      <c r="D206"/>
      <c r="E206" s="23"/>
      <c r="F206" s="23"/>
    </row>
    <row r="207" spans="2:6" x14ac:dyDescent="0.2">
      <c r="B207"/>
      <c r="C207"/>
      <c r="D207"/>
      <c r="E207" s="23"/>
      <c r="F207" s="23"/>
    </row>
    <row r="208" spans="2:6" x14ac:dyDescent="0.2">
      <c r="B208"/>
      <c r="C208"/>
      <c r="D208"/>
      <c r="E208" s="23"/>
      <c r="F208" s="23"/>
    </row>
    <row r="209" spans="2:6" x14ac:dyDescent="0.2">
      <c r="B209"/>
      <c r="C209"/>
      <c r="D209"/>
      <c r="E209" s="23"/>
      <c r="F209" s="23"/>
    </row>
    <row r="210" spans="2:6" x14ac:dyDescent="0.2">
      <c r="B210"/>
      <c r="C210"/>
      <c r="D210"/>
      <c r="E210" s="23"/>
      <c r="F210" s="23"/>
    </row>
    <row r="211" spans="2:6" x14ac:dyDescent="0.2">
      <c r="B211"/>
      <c r="C211"/>
      <c r="D211"/>
      <c r="E211" s="23"/>
      <c r="F211" s="23"/>
    </row>
    <row r="212" spans="2:6" x14ac:dyDescent="0.2">
      <c r="B212"/>
      <c r="C212"/>
      <c r="D212"/>
      <c r="E212" s="23"/>
      <c r="F212" s="23"/>
    </row>
    <row r="213" spans="2:6" x14ac:dyDescent="0.2">
      <c r="B213"/>
      <c r="C213"/>
      <c r="D213"/>
      <c r="E213" s="23"/>
      <c r="F213" s="23"/>
    </row>
    <row r="214" spans="2:6" x14ac:dyDescent="0.2">
      <c r="B214"/>
      <c r="C214"/>
      <c r="D214"/>
      <c r="E214" s="23"/>
      <c r="F214" s="23"/>
    </row>
    <row r="215" spans="2:6" x14ac:dyDescent="0.2">
      <c r="B215"/>
      <c r="C215"/>
      <c r="D215"/>
      <c r="E215" s="23"/>
      <c r="F215" s="23"/>
    </row>
    <row r="216" spans="2:6" x14ac:dyDescent="0.2">
      <c r="B216"/>
      <c r="C216"/>
      <c r="D216"/>
      <c r="E216" s="23"/>
      <c r="F216" s="23"/>
    </row>
    <row r="217" spans="2:6" x14ac:dyDescent="0.2">
      <c r="B217"/>
      <c r="C217"/>
      <c r="D217"/>
      <c r="E217" s="23"/>
      <c r="F217" s="23"/>
    </row>
    <row r="218" spans="2:6" x14ac:dyDescent="0.2">
      <c r="B218"/>
      <c r="C218"/>
      <c r="D218"/>
      <c r="E218" s="23"/>
      <c r="F218" s="23"/>
    </row>
    <row r="219" spans="2:6" x14ac:dyDescent="0.2">
      <c r="B219"/>
      <c r="C219"/>
      <c r="D219"/>
      <c r="E219" s="23"/>
      <c r="F219" s="23"/>
    </row>
    <row r="220" spans="2:6" x14ac:dyDescent="0.2">
      <c r="B220"/>
      <c r="C220"/>
      <c r="D220"/>
      <c r="E220" s="23"/>
      <c r="F220" s="23"/>
    </row>
    <row r="221" spans="2:6" x14ac:dyDescent="0.2">
      <c r="B221"/>
      <c r="C221"/>
      <c r="D221"/>
      <c r="E221" s="23"/>
      <c r="F221" s="23"/>
    </row>
    <row r="222" spans="2:6" x14ac:dyDescent="0.2">
      <c r="B222"/>
      <c r="C222"/>
      <c r="D222"/>
      <c r="E222" s="23"/>
      <c r="F222" s="23"/>
    </row>
    <row r="223" spans="2:6" x14ac:dyDescent="0.2">
      <c r="B223"/>
      <c r="C223"/>
      <c r="D223"/>
      <c r="E223" s="23"/>
      <c r="F223" s="23"/>
    </row>
  </sheetData>
  <phoneticPr fontId="5" type="noConversion"/>
  <pageMargins left="0.35416666666666669" right="0.35416666666666669" top="0.47361111111111115" bottom="0.47361111111111115" header="0.23611111111111113" footer="0.23611111111111113"/>
  <pageSetup paperSize="9" scale="87" firstPageNumber="0" fitToHeight="3" orientation="landscape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Budget</vt:lpstr>
      <vt:lpstr>Excel_BuiltIn_Print_Area_2_1_1_1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Sarah Minnighan</cp:lastModifiedBy>
  <cp:lastPrinted>2011-07-06T08:31:14Z</cp:lastPrinted>
  <dcterms:created xsi:type="dcterms:W3CDTF">2008-06-04T12:41:26Z</dcterms:created>
  <dcterms:modified xsi:type="dcterms:W3CDTF">2020-04-30T10:34:32Z</dcterms:modified>
</cp:coreProperties>
</file>