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5480" windowHeight="8205" tabRatio="214" activeTab="0"/>
  </bookViews>
  <sheets>
    <sheet name="Detail" sheetId="1" r:id="rId1"/>
    <sheet name="Budget" sheetId="2" r:id="rId2"/>
  </sheets>
  <definedNames>
    <definedName name="_xlnm._FilterDatabase" localSheetId="0" hidden="1">'Detail'!$A$1:$HO$209</definedName>
    <definedName name="Excel_BuiltIn_Print_Area_2_1">'Budget'!#REF!</definedName>
    <definedName name="Excel_BuiltIn_Print_Area_2_1_1">'Budget'!#REF!</definedName>
    <definedName name="Excel_BuiltIn_Print_Area_2_1_1_1">'Budget'!$A$3:$F$136</definedName>
    <definedName name="_xlnm.Print_Area" localSheetId="1">'Budget'!$A:$J</definedName>
  </definedNames>
  <calcPr fullCalcOnLoad="1"/>
</workbook>
</file>

<file path=xl/sharedStrings.xml><?xml version="1.0" encoding="utf-8"?>
<sst xmlns="http://schemas.openxmlformats.org/spreadsheetml/2006/main" count="746" uniqueCount="380">
  <si>
    <t>Voucher Number</t>
  </si>
  <si>
    <t>DATE</t>
  </si>
  <si>
    <t>PAYEE/PAYOR</t>
  </si>
  <si>
    <t>DETAIL</t>
  </si>
  <si>
    <t>REF</t>
  </si>
  <si>
    <t>INCOME</t>
  </si>
  <si>
    <t>MOVEMENT</t>
  </si>
  <si>
    <t>Bank Statement Date</t>
  </si>
  <si>
    <t>Bank Statement No</t>
  </si>
  <si>
    <t>total</t>
  </si>
  <si>
    <t>check</t>
  </si>
  <si>
    <t>Internal &amp; External Auditors Fees</t>
  </si>
  <si>
    <t>Bank Charges</t>
  </si>
  <si>
    <t>Clerks Expenses - post, print &amp; stationery</t>
  </si>
  <si>
    <t>Telephone, Fax,Computer &amp; Broadband &amp; software</t>
  </si>
  <si>
    <t>Hire of Meeting Rooms</t>
  </si>
  <si>
    <t>Office Equipment (Repairs and Renewals)</t>
  </si>
  <si>
    <t>Publications &amp; Books &amp; SLCC Membership</t>
  </si>
  <si>
    <t>Tree Planting &amp; Surgery</t>
  </si>
  <si>
    <t>Chiltern Society</t>
  </si>
  <si>
    <t>Aley Green Cemetery</t>
  </si>
  <si>
    <t>OPENING BALANCE (USING CLOSING FIGURES FROM LAST YEARS ACCOUNTS)</t>
  </si>
  <si>
    <t xml:space="preserve"> </t>
  </si>
  <si>
    <t>BUDGET</t>
  </si>
  <si>
    <t xml:space="preserve">YTD </t>
  </si>
  <si>
    <t>EST OUT-TURN</t>
  </si>
  <si>
    <t>SPEND</t>
  </si>
  <si>
    <t>2007-8</t>
  </si>
  <si>
    <t>TOTAL</t>
  </si>
  <si>
    <t>ADMINISTRATION</t>
  </si>
  <si>
    <t>Bank Interest Received</t>
  </si>
  <si>
    <t>HIGHWAYS AND AMENITY AREAS</t>
  </si>
  <si>
    <t>CRAWLEY PLAYGROUND</t>
  </si>
  <si>
    <t>SUBSCRIPTIONS</t>
  </si>
  <si>
    <t>ALEY GREEN CEMETERY</t>
  </si>
  <si>
    <t>PLANNING AND PUBLIC CONSULTATION</t>
  </si>
  <si>
    <t>GRANTS</t>
  </si>
  <si>
    <t>SUMMARY</t>
  </si>
  <si>
    <t>Closing 2007-8</t>
  </si>
  <si>
    <t>vat number</t>
  </si>
  <si>
    <t>Civic Expenses &amp; Regalia &amp; Minute Clerk</t>
  </si>
  <si>
    <t xml:space="preserve">EXPECTED </t>
  </si>
  <si>
    <t>OUT TURN</t>
  </si>
  <si>
    <t>EXPECTED</t>
  </si>
  <si>
    <t xml:space="preserve">    </t>
  </si>
  <si>
    <t>Direct Employee costs (inc PAYE)</t>
  </si>
  <si>
    <t>Member and Employee course and travel exps</t>
  </si>
  <si>
    <t>Extra plants and bulbs to enhance gardens</t>
  </si>
  <si>
    <t>Crawley Playground repairs to fencing</t>
  </si>
  <si>
    <t>BATPC</t>
  </si>
  <si>
    <t>CPRE</t>
  </si>
  <si>
    <t>PRECEPT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</si>
  <si>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</si>
  <si>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</si>
  <si>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</si>
  <si>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</si>
  <si>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</si>
  <si>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</si>
  <si>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</si>
  <si>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</si>
  <si>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</si>
  <si>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</si>
  <si>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AH</t>
  </si>
  <si>
    <t>AI</t>
  </si>
  <si>
    <t>AJ</t>
  </si>
  <si>
    <t>AK</t>
  </si>
  <si>
    <t>AL</t>
  </si>
  <si>
    <t>M</t>
  </si>
  <si>
    <t>P</t>
  </si>
  <si>
    <t>U</t>
  </si>
  <si>
    <t>V</t>
  </si>
  <si>
    <t>B</t>
  </si>
  <si>
    <t>C</t>
  </si>
  <si>
    <t>D</t>
  </si>
  <si>
    <t>E</t>
  </si>
  <si>
    <t>F</t>
  </si>
  <si>
    <t>I</t>
  </si>
  <si>
    <t>J</t>
  </si>
  <si>
    <t>L</t>
  </si>
  <si>
    <t>n</t>
  </si>
  <si>
    <t>YTD EXPEND</t>
  </si>
  <si>
    <t>AS % OF BUDGET</t>
  </si>
  <si>
    <t>`</t>
  </si>
  <si>
    <t>income</t>
  </si>
  <si>
    <t>expenses</t>
  </si>
  <si>
    <t>difference</t>
  </si>
  <si>
    <t>Difference</t>
  </si>
  <si>
    <t xml:space="preserve">Opening </t>
  </si>
  <si>
    <t>plus income</t>
  </si>
  <si>
    <t>less expenses</t>
  </si>
  <si>
    <t>current bal</t>
  </si>
  <si>
    <t>date of invoice</t>
  </si>
  <si>
    <t>Brief Description of supply</t>
  </si>
  <si>
    <t>supplier name</t>
  </si>
  <si>
    <t>Recruitment Costs</t>
  </si>
  <si>
    <t>Recruitment costs</t>
  </si>
  <si>
    <t>Election  *** SR1</t>
  </si>
  <si>
    <t>All fencing in Parish ***SR3</t>
  </si>
  <si>
    <t>All Fencing in Parish ***SR3</t>
  </si>
  <si>
    <t>Street Furniture Repairs &amp; Renewals &amp; speed activated sign ***SR4</t>
  </si>
  <si>
    <t>Playround Equipment Repair, Replace or renew ***SR8</t>
  </si>
  <si>
    <t>Professional Consultancy Fees ***SR2</t>
  </si>
  <si>
    <t>SR 1 – Election</t>
  </si>
  <si>
    <t>SR 2 – Professional Consultancy Fees</t>
  </si>
  <si>
    <t>SR 3 – All fencing in Parish</t>
  </si>
  <si>
    <t>SR 4 -  Street Furniture Repairs and Renewals</t>
  </si>
  <si>
    <t>credit/wd Co-Op Dep Acct</t>
  </si>
  <si>
    <t>Bal Co-Op Dep Acct</t>
  </si>
  <si>
    <t>CREDIT Co-Op C/A</t>
  </si>
  <si>
    <t>DEBIT Co-Op C/A</t>
  </si>
  <si>
    <t>BAL Co-Op C/A</t>
  </si>
  <si>
    <t>Total Col Y</t>
  </si>
  <si>
    <t>SPECIFIC RESERVES</t>
  </si>
  <si>
    <t>Less Specific reserves</t>
  </si>
  <si>
    <t>Clerks Travel Expenses</t>
  </si>
  <si>
    <t>PC Insurance</t>
  </si>
  <si>
    <t>Hire of storage Facility</t>
  </si>
  <si>
    <t>Gritter Operating Costs</t>
  </si>
  <si>
    <t>Hire of Storage Facility</t>
  </si>
  <si>
    <t>SR13-St Andrews Churchyard Maintenance</t>
  </si>
  <si>
    <t>St Andrews Chrurchyard Maintenance ***SR13</t>
  </si>
  <si>
    <t>Village Hall</t>
  </si>
  <si>
    <t>Village Hall CCTV Insurance Costs</t>
  </si>
  <si>
    <t xml:space="preserve">Playground Lease </t>
  </si>
  <si>
    <t>Playground Lease</t>
  </si>
  <si>
    <t>CREDIT Barclays C/A</t>
  </si>
  <si>
    <t>DEBIT Barclays C/A</t>
  </si>
  <si>
    <t>BAL Barclays C/A</t>
  </si>
  <si>
    <t>Employer Pension Costs</t>
  </si>
  <si>
    <t>Employer Pension Contributions</t>
  </si>
  <si>
    <t>Slip End Playing Field  ***SR17</t>
  </si>
  <si>
    <t>SR17-Slip End Playing Fields</t>
  </si>
  <si>
    <t>Slip End Playing Fields ***SR17</t>
  </si>
  <si>
    <t>TOTAL EXPENSE ( inc. VAT )</t>
  </si>
  <si>
    <t>Data Protection</t>
  </si>
  <si>
    <t>Outside Contractor Grass Cutting</t>
  </si>
  <si>
    <t>SR12- Community Improvement Reserve</t>
  </si>
  <si>
    <t>Community Improvement Reserve ***SR12</t>
  </si>
  <si>
    <t>Crawley Playground ROSPA Safety Reports</t>
  </si>
  <si>
    <t>%</t>
  </si>
  <si>
    <t>Website</t>
  </si>
  <si>
    <t>Christmas Biscuits</t>
  </si>
  <si>
    <t>VILLAGE HALL</t>
  </si>
  <si>
    <t>Total</t>
  </si>
  <si>
    <t>SR 8 – Playground equipment – repair, replace or renew</t>
  </si>
  <si>
    <t>All ex VAT</t>
  </si>
  <si>
    <t>Royal British Legion Poppy Appeal</t>
  </si>
  <si>
    <t>BUDGET 21/22</t>
  </si>
  <si>
    <t>SLIP END PARISH COUNCIL ACCOUNTS 1/4/2022 - 31/3/2023</t>
  </si>
  <si>
    <t>BUDGET FOR 2022/23</t>
  </si>
  <si>
    <t>PC Grants (S137)</t>
  </si>
  <si>
    <t>Gardening Contract</t>
  </si>
  <si>
    <t>BUDGET 22/23</t>
  </si>
  <si>
    <t>BUDGET 23/24</t>
  </si>
  <si>
    <t>2022/23 SLIP END PARISH COUNCIL ACCOUNTS</t>
  </si>
  <si>
    <t>VAT 2022/23</t>
  </si>
  <si>
    <t>Crawley Playground Equipment Repairs, Replacement and Cleaning</t>
  </si>
  <si>
    <t>Opening 22/23</t>
  </si>
  <si>
    <t>Out Move 22/23</t>
  </si>
  <si>
    <t>in move 22/23</t>
  </si>
  <si>
    <t>Closing 22/23</t>
  </si>
  <si>
    <t>Opening balance at start of 2022/23</t>
  </si>
  <si>
    <t>PRECEPT 2022/23</t>
  </si>
  <si>
    <t>Less 2022/23 Expenditure (Estimated)</t>
  </si>
  <si>
    <t>Closing Balance at end of 2022/23 (Estimated)</t>
  </si>
  <si>
    <t>50% contribution to Iris Payroll Software</t>
  </si>
  <si>
    <t>Precept 2022/23</t>
  </si>
  <si>
    <t>Membership Fees 2022/23</t>
  </si>
  <si>
    <t>Hire Fees - 2022/23</t>
  </si>
  <si>
    <t>CBC</t>
  </si>
  <si>
    <t>Precept - First Payment</t>
  </si>
  <si>
    <t>Credit</t>
  </si>
  <si>
    <t>Co-Op Bank</t>
  </si>
  <si>
    <t>Interest Payment</t>
  </si>
  <si>
    <t>New leaf Business Solutions</t>
  </si>
  <si>
    <t>Website Annual Fee</t>
  </si>
  <si>
    <t>Sarah Minnighan</t>
  </si>
  <si>
    <t>Andy Prothero Gifts</t>
  </si>
  <si>
    <t>Lansdowne Services</t>
  </si>
  <si>
    <t>Mileage costs to ROSPA Course</t>
  </si>
  <si>
    <t>Parish News</t>
  </si>
  <si>
    <t>Grant Payment</t>
  </si>
  <si>
    <t>GNS</t>
  </si>
  <si>
    <t>1st Woodside Brownies</t>
  </si>
  <si>
    <t xml:space="preserve">Village Hall </t>
  </si>
  <si>
    <t>Grant Payment for Carpet Bowls</t>
  </si>
  <si>
    <t>A. Prothero</t>
  </si>
  <si>
    <t>To clean down Playground</t>
  </si>
  <si>
    <t>Iris Business Software</t>
  </si>
  <si>
    <t>DD</t>
  </si>
  <si>
    <t>*08/04/2022</t>
  </si>
  <si>
    <t>678 7928 53</t>
  </si>
  <si>
    <t>Pensions Software Fee</t>
  </si>
  <si>
    <t>Zurich Insurance</t>
  </si>
  <si>
    <t>Insurance Renewal</t>
  </si>
  <si>
    <t>Gardening - April</t>
  </si>
  <si>
    <t>Supply and fitting of Playground Bolt</t>
  </si>
  <si>
    <t>P Segal</t>
  </si>
  <si>
    <t>Clerks Salary April 2022</t>
  </si>
  <si>
    <t>Clerks Expenses - April 2022</t>
  </si>
  <si>
    <t>NEST</t>
  </si>
  <si>
    <t>Pension Payment April 2022</t>
  </si>
  <si>
    <t>*12/05/2022</t>
  </si>
  <si>
    <t>Kompan Ltd.</t>
  </si>
  <si>
    <t>Childs Swing Replacement</t>
  </si>
  <si>
    <t>*17/05/2022</t>
  </si>
  <si>
    <t>382 2192 57</t>
  </si>
  <si>
    <t>Kompan Ltd</t>
  </si>
  <si>
    <t>Childs swing Replacement</t>
  </si>
  <si>
    <t>Ray Foster</t>
  </si>
  <si>
    <t>Internal Audit Fee</t>
  </si>
  <si>
    <t>FoSELS</t>
  </si>
  <si>
    <t>Pre-School</t>
  </si>
  <si>
    <t>Gardening - May 2022</t>
  </si>
  <si>
    <t>New plants purchase and planting</t>
  </si>
  <si>
    <t>Clerks salary - May 2022</t>
  </si>
  <si>
    <t>Clerks Expenses - May 2022</t>
  </si>
  <si>
    <t>Pension Software Fee</t>
  </si>
  <si>
    <t>*08/06/2022</t>
  </si>
  <si>
    <t>Pension Payment May 2022</t>
  </si>
  <si>
    <t>Gardening June 2022</t>
  </si>
  <si>
    <t>Clerks Salary - June 2022</t>
  </si>
  <si>
    <t>Clerks Expenses - June 2022</t>
  </si>
  <si>
    <t>HMRC</t>
  </si>
  <si>
    <t>PAYE and NI Q1</t>
  </si>
  <si>
    <t>Hall Hire 11/07/22</t>
  </si>
  <si>
    <t>*06/07/2022</t>
  </si>
  <si>
    <t>Pensions Payment - June 2022</t>
  </si>
  <si>
    <t>Stopped Cheque Fee</t>
  </si>
  <si>
    <t>Gardening July 2022</t>
  </si>
  <si>
    <t>Playsafety Ltd</t>
  </si>
  <si>
    <t>ROSPA Inspection</t>
  </si>
  <si>
    <t>Clerks Salary July 22</t>
  </si>
  <si>
    <t>Clerks Expenses July 22</t>
  </si>
  <si>
    <t>*10/08/2022</t>
  </si>
  <si>
    <t>Pensions Payment July 2022</t>
  </si>
  <si>
    <t>Second Precept Payment</t>
  </si>
  <si>
    <t>Pensions Payment - Aug 22</t>
  </si>
  <si>
    <t>Landsdowne Services</t>
  </si>
  <si>
    <t>Gardening Aug 22</t>
  </si>
  <si>
    <t>Bus seating repair</t>
  </si>
  <si>
    <t>Mazars LLP</t>
  </si>
  <si>
    <t>External Audit Fee</t>
  </si>
  <si>
    <t>*25/08/2022</t>
  </si>
  <si>
    <t>GB 839 8356 73</t>
  </si>
  <si>
    <t>Plantscape Ltd</t>
  </si>
  <si>
    <t>Hanging Baskets and watering 2022</t>
  </si>
  <si>
    <t>*16/08/2022</t>
  </si>
  <si>
    <t>897 3981 45</t>
  </si>
  <si>
    <t>Hanging Baskets and Watering 2022</t>
  </si>
  <si>
    <t>P.Segal</t>
  </si>
  <si>
    <t>Clerks Salary Aug 22</t>
  </si>
  <si>
    <t>Clerks Expenses Aug 22</t>
  </si>
  <si>
    <t>*11/09/2022</t>
  </si>
  <si>
    <t>Slip End Parish Council</t>
  </si>
  <si>
    <t>Movement of Funds</t>
  </si>
  <si>
    <t>Membership  2022/23</t>
  </si>
  <si>
    <t>Gardening Sept 22</t>
  </si>
  <si>
    <t>Clerks Salary Sept 22</t>
  </si>
  <si>
    <t>Clerks Expenses Sept 22</t>
  </si>
  <si>
    <t>PAYE and NI Q2</t>
  </si>
  <si>
    <t>Pensions Payment - Sept 22</t>
  </si>
  <si>
    <t>*12/10/2022</t>
  </si>
  <si>
    <t>Royal British Legion</t>
  </si>
  <si>
    <t>Poppy Appeal</t>
  </si>
  <si>
    <t>Gardening Oct 22</t>
  </si>
  <si>
    <t>Good Elf</t>
  </si>
  <si>
    <t>Christmas Tree and Lights</t>
  </si>
  <si>
    <t>*25/10/2022</t>
  </si>
  <si>
    <t>171 1332 46</t>
  </si>
  <si>
    <t>Good Elf Ltd.</t>
  </si>
  <si>
    <t>SLCC</t>
  </si>
  <si>
    <t>Membership 2022/23</t>
  </si>
  <si>
    <t>Richard Gurney and Son</t>
  </si>
  <si>
    <t>Grass Cutting - 2022 Season</t>
  </si>
  <si>
    <t>*14/10/2022</t>
  </si>
  <si>
    <t>198 5051 33</t>
  </si>
  <si>
    <t>Grass Cutting 2022</t>
  </si>
  <si>
    <t>A Prothero</t>
  </si>
  <si>
    <t>Re-fixing Parish signs to gates</t>
  </si>
  <si>
    <t>Clerks Salary Oct 22</t>
  </si>
  <si>
    <t>Clerks Expenses Oct 22</t>
  </si>
  <si>
    <t>Disposables for lunch project</t>
  </si>
  <si>
    <t>Farrbrew Ltd</t>
  </si>
  <si>
    <t>Contribution towards winter lunch project</t>
  </si>
  <si>
    <t>Pensions Payment - Oct 22</t>
  </si>
  <si>
    <t>Playground Repairs</t>
  </si>
  <si>
    <t>*03/11/2022</t>
  </si>
  <si>
    <t>Playground repairs</t>
  </si>
  <si>
    <t>Simon Patterson</t>
  </si>
  <si>
    <t>GNS Christmas Cards</t>
  </si>
  <si>
    <t>Gardening November</t>
  </si>
  <si>
    <t>Winter Plants</t>
  </si>
  <si>
    <t>*04/12/2022</t>
  </si>
  <si>
    <t>228 2392 08</t>
  </si>
  <si>
    <t>Farr Brew Ltd</t>
  </si>
  <si>
    <t>Soup and a Sandwich Project</t>
  </si>
  <si>
    <t>Clerks Salary Nov 22</t>
  </si>
  <si>
    <t>Clerks Expenses Nov 22</t>
  </si>
  <si>
    <t>Room Hire  - 1 hour</t>
  </si>
  <si>
    <t>Paul Cooper</t>
  </si>
  <si>
    <t>*06/12/2022</t>
  </si>
  <si>
    <t>719 7541 08</t>
  </si>
  <si>
    <t>Holdsworth Foods</t>
  </si>
  <si>
    <t>GNS Insurance Cover</t>
  </si>
  <si>
    <t>Norris and Fisher</t>
  </si>
  <si>
    <t>Pensions Payment - Nov 22</t>
  </si>
  <si>
    <t>*16/11/2022</t>
  </si>
  <si>
    <t>*07/12/2022</t>
  </si>
  <si>
    <t>Gardening Dec 2022</t>
  </si>
  <si>
    <t>Village Garden Services</t>
  </si>
  <si>
    <t>Gritter runs (9)</t>
  </si>
  <si>
    <t>*07/01/2023</t>
  </si>
  <si>
    <t>919 9170 88</t>
  </si>
  <si>
    <t>Griiting Dec 2022</t>
  </si>
  <si>
    <t>Clerks salary - Dec 2022</t>
  </si>
  <si>
    <t>Clerks Expenses Dec 2022</t>
  </si>
  <si>
    <t>PAYE and NI Q3</t>
  </si>
  <si>
    <t>Extra Christmas Biscuits purchase</t>
  </si>
  <si>
    <t>Hall Hire for Clerk Interviews</t>
  </si>
  <si>
    <t>*10/01/2023</t>
  </si>
  <si>
    <t>Pensions Payment - Dec 22</t>
  </si>
  <si>
    <t>Claimed to here</t>
  </si>
  <si>
    <t>Gardening - Jan 23</t>
  </si>
  <si>
    <t>Tree removal - St.Andrews Churchyard</t>
  </si>
  <si>
    <t>Vat Claim Repayment</t>
  </si>
  <si>
    <t>Pensions Payment - Jan 23</t>
  </si>
  <si>
    <t>Clerks Salary - January 23</t>
  </si>
  <si>
    <t>BB</t>
  </si>
  <si>
    <t>Clerks Expenses - Jan 23</t>
  </si>
  <si>
    <t>*30/01/2023</t>
  </si>
  <si>
    <t>Irish Business Software</t>
  </si>
  <si>
    <t>New Payslips</t>
  </si>
  <si>
    <t>Biscuits supply</t>
  </si>
  <si>
    <t xml:space="preserve">Aley Green Cemetary </t>
  </si>
  <si>
    <t>Vat Claim Repayment to Aley Green Cemetary</t>
  </si>
  <si>
    <t>Clerks Salary - February 23</t>
  </si>
  <si>
    <t xml:space="preserve">T O'Neill </t>
  </si>
  <si>
    <t xml:space="preserve">New Clerks Finance Course </t>
  </si>
  <si>
    <t>Clerks Expenses - Feb 23</t>
  </si>
  <si>
    <t>Lansdowne Services Ltd</t>
  </si>
  <si>
    <t>Gardening - Feb 23</t>
  </si>
  <si>
    <t>Mrs S Minnighan</t>
  </si>
  <si>
    <t xml:space="preserve">Clerks Retirement Gift </t>
  </si>
  <si>
    <t>50% contribution credit for Iris Software</t>
  </si>
  <si>
    <t>Repayment of overpayment of Salary due to Pension Error</t>
  </si>
  <si>
    <t xml:space="preserve">Credit </t>
  </si>
  <si>
    <t>*08/03/2023</t>
  </si>
  <si>
    <t>Pensions Software Fee - Feb 23</t>
  </si>
  <si>
    <t>Pensions Payment - Feb 23</t>
  </si>
  <si>
    <t>Meetings room for clerks interviews - increased costs</t>
  </si>
  <si>
    <t>Inflation Books</t>
  </si>
  <si>
    <t>Tree felling required churchyard</t>
  </si>
  <si>
    <t>Number of extra repairs needed</t>
  </si>
  <si>
    <t>Pensions Software Fee - March 23</t>
  </si>
  <si>
    <t>Pensions Payment - March 23</t>
  </si>
  <si>
    <t>Co-operative Instant Access Act</t>
  </si>
  <si>
    <t>Interest</t>
  </si>
  <si>
    <t>Expense Columns</t>
  </si>
  <si>
    <t>VAT</t>
  </si>
  <si>
    <t>Clerks Costs</t>
  </si>
  <si>
    <t>Income</t>
  </si>
  <si>
    <t>Expenditure</t>
  </si>
  <si>
    <t>3.06.</t>
  </si>
  <si>
    <t>(minus precept)</t>
  </si>
  <si>
    <t>VAT Out</t>
  </si>
  <si>
    <t>VAT In</t>
  </si>
  <si>
    <t>Vat paid &amp; Refunded</t>
  </si>
  <si>
    <t xml:space="preserve">Vat paid &amp; waiting </t>
  </si>
  <si>
    <t>Two clerks in post for handover</t>
  </si>
  <si>
    <t xml:space="preserve">Two clerks in post for handover </t>
  </si>
  <si>
    <t>NOTES AND COMMENTS</t>
  </si>
  <si>
    <t>We are lower than expected budget costs by £13,444.62</t>
  </si>
  <si>
    <t>We have only spend £5,857.95 of our reserves</t>
  </si>
  <si>
    <t>ACTUAL</t>
  </si>
  <si>
    <t>ESTIMATED</t>
  </si>
  <si>
    <t>Due to cancelled cheque</t>
  </si>
  <si>
    <t xml:space="preserve">Two clerks in post for handover - clerks meetings </t>
  </si>
  <si>
    <t>I would suggest moving to Co-op payments for a few months to even out the bank accounts</t>
  </si>
  <si>
    <t>When Unity Bank is up and running then will transfer money from Barclays Bank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</si>
</sst>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[$£-809]#,##0.00;[Red]\-[$£-809]#,##0.00"/>
    <numFmt numFmtId="166" formatCode="\£#,##0.00;[Red]&quot;-£&quot;#,##0.00"/>
    <numFmt numFmtId="167" formatCode="&quot; £&quot;#,##0.00\ ;&quot;-£&quot;#,##0.00\ ;&quot; £-&quot;#\ ;@\ "/>
    <numFmt numFmtId="168" formatCode="dd/mm/yy"/>
    <numFmt numFmtId="169" formatCode="\£#,##0;[Red]&quot;-£&quot;#,##0"/>
    <numFmt numFmtId="170" formatCode="#,##0.00_ ;[Red]\-#,##0.00\ "/>
    <numFmt numFmtId="171" formatCode="#,##0.0_ ;[Red]\-#,##0.0\ "/>
    <numFmt numFmtId="172" formatCode="#,##0_ ;[Red]\-#,##0\ "/>
    <numFmt numFmtId="173" formatCode="0.0"/>
    <numFmt numFmtId="174" formatCode="m/d"/>
    <numFmt numFmtId="175" formatCode="0.000000000000000"/>
    <numFmt numFmtId="176" formatCode="&quot;£&quot;#,##0.00"/>
    <numFmt numFmtId="177" formatCode="d\-mmm\-yy"/>
    <numFmt numFmtId="178" formatCode="0.0%"/>
    <numFmt numFmtId="179" formatCode="0.000%"/>
    <numFmt numFmtId="180" formatCode="[$£-809]#,##0;[Red]\-[$£-809]#,##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mmm\-yyyy"/>
    <numFmt numFmtId="191" formatCode="&quot;£&quot;#,##0.0;[Red]\-&quot;£&quot;#,##0.0"/>
    <numFmt numFmtId="192" formatCode="&quot;£&quot;#,##0.000;[Red]\-&quot;£&quot;#,##0.000"/>
    <numFmt numFmtId="193" formatCode="[$-809]dd\ mmmm\ yyyy"/>
    <numFmt numFmtId="194" formatCode="dd/mm/yy;@"/>
    <numFmt numFmtId="195" formatCode="d/m/yy;@"/>
    <numFmt numFmtId="196" formatCode="&quot; £&quot;#,##0.000\ ;&quot;-£&quot;#,##0.000\ ;&quot; £-&quot;#.0\ ;@\ "/>
    <numFmt numFmtId="197" formatCode="#,##0.00;[Red]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1"/>
      <name val="Tahoma"/>
      <family val="2"/>
    </font>
    <font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9"/>
      <name val="Tahoma"/>
      <family val="2"/>
    </font>
    <font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8"/>
      <color theme="4" tint="-0.24997000396251678"/>
      <name val="Tahom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8">
    <xf numFmtId="1" fontId="0" fillId="0" borderId="0" xfId="0" applyAlignment="1">
      <alignment/>
    </xf>
    <xf numFmtId="1" fontId="9" fillId="33" borderId="10" xfId="0" applyFont="1" applyFill="1" applyBorder="1" applyAlignment="1">
      <alignment horizontal="center" wrapText="1"/>
    </xf>
    <xf numFmtId="1" fontId="9" fillId="33" borderId="10" xfId="0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1" fontId="9" fillId="34" borderId="10" xfId="0" applyFont="1" applyFill="1" applyBorder="1" applyAlignment="1">
      <alignment horizontal="left" wrapText="1"/>
    </xf>
    <xf numFmtId="164" fontId="9" fillId="34" borderId="10" xfId="0" applyNumberFormat="1" applyFont="1" applyFill="1" applyBorder="1" applyAlignment="1">
      <alignment horizontal="left" wrapText="1"/>
    </xf>
    <xf numFmtId="8" fontId="9" fillId="33" borderId="10" xfId="0" applyNumberFormat="1" applyFont="1" applyFill="1" applyBorder="1" applyAlignment="1">
      <alignment horizontal="left" wrapText="1"/>
    </xf>
    <xf numFmtId="167" fontId="0" fillId="33" borderId="10" xfId="44" applyFill="1" applyBorder="1" applyAlignment="1">
      <alignment wrapText="1"/>
    </xf>
    <xf numFmtId="167" fontId="0" fillId="33" borderId="10" xfId="44" applyFill="1" applyBorder="1" applyAlignment="1">
      <alignment horizontal="left" wrapText="1"/>
    </xf>
    <xf numFmtId="167" fontId="7" fillId="33" borderId="10" xfId="44" applyFont="1" applyFill="1" applyBorder="1" applyAlignment="1">
      <alignment horizontal="left" wrapText="1"/>
    </xf>
    <xf numFmtId="166" fontId="0" fillId="33" borderId="10" xfId="0" applyNumberFormat="1" applyFont="1" applyFill="1" applyBorder="1" applyAlignment="1">
      <alignment horizontal="left" wrapText="1"/>
    </xf>
    <xf numFmtId="8" fontId="2" fillId="33" borderId="10" xfId="0" applyNumberFormat="1" applyFont="1" applyFill="1" applyBorder="1" applyAlignment="1">
      <alignment wrapText="1"/>
    </xf>
    <xf numFmtId="6" fontId="0" fillId="33" borderId="10" xfId="0" applyNumberFormat="1" applyFont="1" applyFill="1" applyBorder="1" applyAlignment="1">
      <alignment wrapText="1"/>
    </xf>
    <xf numFmtId="167" fontId="0" fillId="33" borderId="10" xfId="44" applyFont="1" applyFill="1" applyBorder="1" applyAlignment="1">
      <alignment wrapText="1"/>
    </xf>
    <xf numFmtId="1" fontId="7" fillId="33" borderId="10" xfId="0" applyFont="1" applyFill="1" applyBorder="1" applyAlignment="1">
      <alignment wrapText="1"/>
    </xf>
    <xf numFmtId="1" fontId="0" fillId="0" borderId="10" xfId="0" applyBorder="1" applyAlignment="1">
      <alignment horizontal="center"/>
    </xf>
    <xf numFmtId="1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1" fontId="0" fillId="35" borderId="10" xfId="0" applyFill="1" applyBorder="1" applyAlignment="1">
      <alignment horizontal="left"/>
    </xf>
    <xf numFmtId="164" fontId="0" fillId="35" borderId="10" xfId="0" applyNumberFormat="1" applyFill="1" applyBorder="1" applyAlignment="1">
      <alignment horizontal="left"/>
    </xf>
    <xf numFmtId="1" fontId="0" fillId="35" borderId="10" xfId="0" applyFill="1" applyBorder="1" applyAlignment="1">
      <alignment/>
    </xf>
    <xf numFmtId="1" fontId="0" fillId="36" borderId="10" xfId="0" applyFill="1" applyBorder="1" applyAlignment="1">
      <alignment horizontal="left"/>
    </xf>
    <xf numFmtId="164" fontId="0" fillId="36" borderId="10" xfId="0" applyNumberFormat="1" applyFill="1" applyBorder="1" applyAlignment="1">
      <alignment horizontal="left"/>
    </xf>
    <xf numFmtId="1" fontId="0" fillId="36" borderId="10" xfId="0" applyFill="1" applyBorder="1" applyAlignment="1">
      <alignment/>
    </xf>
    <xf numFmtId="1" fontId="0" fillId="37" borderId="10" xfId="0" applyFill="1" applyBorder="1" applyAlignment="1">
      <alignment/>
    </xf>
    <xf numFmtId="8" fontId="0" fillId="0" borderId="10" xfId="0" applyNumberFormat="1" applyBorder="1" applyAlignment="1">
      <alignment/>
    </xf>
    <xf numFmtId="1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5" fillId="0" borderId="10" xfId="0" applyFont="1" applyBorder="1" applyAlignment="1">
      <alignment horizontal="center" textRotation="90" wrapText="1"/>
    </xf>
    <xf numFmtId="1" fontId="5" fillId="0" borderId="10" xfId="0" applyFont="1" applyBorder="1" applyAlignment="1">
      <alignment horizontal="left" textRotation="90" wrapText="1"/>
    </xf>
    <xf numFmtId="0" fontId="5" fillId="0" borderId="10" xfId="0" applyNumberFormat="1" applyFont="1" applyBorder="1" applyAlignment="1">
      <alignment horizontal="left" textRotation="90" wrapText="1"/>
    </xf>
    <xf numFmtId="1" fontId="5" fillId="35" borderId="10" xfId="0" applyFont="1" applyFill="1" applyBorder="1" applyAlignment="1">
      <alignment horizontal="left" textRotation="90" wrapText="1"/>
    </xf>
    <xf numFmtId="164" fontId="5" fillId="35" borderId="10" xfId="0" applyNumberFormat="1" applyFont="1" applyFill="1" applyBorder="1" applyAlignment="1">
      <alignment horizontal="left" textRotation="90" wrapText="1"/>
    </xf>
    <xf numFmtId="1" fontId="5" fillId="36" borderId="10" xfId="0" applyFont="1" applyFill="1" applyBorder="1" applyAlignment="1">
      <alignment horizontal="left" textRotation="90" wrapText="1"/>
    </xf>
    <xf numFmtId="164" fontId="5" fillId="36" borderId="10" xfId="0" applyNumberFormat="1" applyFont="1" applyFill="1" applyBorder="1" applyAlignment="1">
      <alignment horizontal="left" textRotation="90" wrapText="1"/>
    </xf>
    <xf numFmtId="1" fontId="5" fillId="38" borderId="10" xfId="0" applyFont="1" applyFill="1" applyBorder="1" applyAlignment="1">
      <alignment horizontal="left" textRotation="90" wrapText="1"/>
    </xf>
    <xf numFmtId="8" fontId="5" fillId="0" borderId="10" xfId="0" applyNumberFormat="1" applyFont="1" applyBorder="1" applyAlignment="1">
      <alignment horizontal="left" textRotation="90" wrapText="1"/>
    </xf>
    <xf numFmtId="1" fontId="3" fillId="0" borderId="10" xfId="0" applyFont="1" applyBorder="1" applyAlignment="1">
      <alignment horizontal="left" textRotation="90" wrapText="1"/>
    </xf>
    <xf numFmtId="165" fontId="5" fillId="0" borderId="10" xfId="0" applyNumberFormat="1" applyFont="1" applyBorder="1" applyAlignment="1">
      <alignment textRotation="90" wrapText="1"/>
    </xf>
    <xf numFmtId="1" fontId="5" fillId="0" borderId="10" xfId="0" applyFont="1" applyBorder="1" applyAlignment="1">
      <alignment textRotation="90" wrapText="1"/>
    </xf>
    <xf numFmtId="1" fontId="5" fillId="39" borderId="10" xfId="0" applyFont="1" applyFill="1" applyBorder="1" applyAlignment="1">
      <alignment horizontal="left" textRotation="90" wrapText="1"/>
    </xf>
    <xf numFmtId="1" fontId="5" fillId="0" borderId="10" xfId="0" applyFont="1" applyBorder="1" applyAlignment="1">
      <alignment horizontal="center" vertical="center" textRotation="90" wrapText="1"/>
    </xf>
    <xf numFmtId="1" fontId="5" fillId="39" borderId="10" xfId="0" applyFont="1" applyFill="1" applyBorder="1" applyAlignment="1">
      <alignment horizontal="center" vertical="center" textRotation="90" wrapText="1"/>
    </xf>
    <xf numFmtId="166" fontId="5" fillId="0" borderId="10" xfId="0" applyNumberFormat="1" applyFont="1" applyBorder="1" applyAlignment="1">
      <alignment horizontal="left" textRotation="90" wrapText="1"/>
    </xf>
    <xf numFmtId="1" fontId="5" fillId="0" borderId="10" xfId="0" applyFont="1" applyFill="1" applyBorder="1" applyAlignment="1">
      <alignment horizontal="left" textRotation="90" wrapText="1"/>
    </xf>
    <xf numFmtId="1" fontId="6" fillId="0" borderId="10" xfId="0" applyFont="1" applyBorder="1" applyAlignment="1">
      <alignment textRotation="90" wrapText="1"/>
    </xf>
    <xf numFmtId="1" fontId="5" fillId="39" borderId="10" xfId="0" applyFont="1" applyFill="1" applyBorder="1" applyAlignment="1">
      <alignment textRotation="90" wrapText="1"/>
    </xf>
    <xf numFmtId="1" fontId="4" fillId="0" borderId="10" xfId="0" applyFont="1" applyBorder="1" applyAlignment="1">
      <alignment textRotation="90" wrapText="1"/>
    </xf>
    <xf numFmtId="1" fontId="4" fillId="0" borderId="10" xfId="0" applyFont="1" applyBorder="1" applyAlignment="1">
      <alignment wrapText="1"/>
    </xf>
    <xf numFmtId="1" fontId="1" fillId="0" borderId="10" xfId="0" applyFont="1" applyBorder="1" applyAlignment="1">
      <alignment horizontal="center" textRotation="90" wrapText="1"/>
    </xf>
    <xf numFmtId="1" fontId="1" fillId="0" borderId="10" xfId="0" applyFont="1" applyBorder="1" applyAlignment="1">
      <alignment horizontal="left" textRotation="90" wrapText="1"/>
    </xf>
    <xf numFmtId="0" fontId="1" fillId="0" borderId="10" xfId="0" applyNumberFormat="1" applyFont="1" applyBorder="1" applyAlignment="1">
      <alignment horizontal="left" textRotation="90" wrapText="1"/>
    </xf>
    <xf numFmtId="1" fontId="1" fillId="34" borderId="10" xfId="0" applyFont="1" applyFill="1" applyBorder="1" applyAlignment="1">
      <alignment horizontal="left" textRotation="90" wrapText="1"/>
    </xf>
    <xf numFmtId="164" fontId="1" fillId="34" borderId="10" xfId="0" applyNumberFormat="1" applyFont="1" applyFill="1" applyBorder="1" applyAlignment="1">
      <alignment horizontal="left" textRotation="90" wrapText="1"/>
    </xf>
    <xf numFmtId="1" fontId="1" fillId="36" borderId="10" xfId="0" applyFont="1" applyFill="1" applyBorder="1" applyAlignment="1">
      <alignment horizontal="left" textRotation="90" wrapText="1"/>
    </xf>
    <xf numFmtId="164" fontId="1" fillId="36" borderId="10" xfId="0" applyNumberFormat="1" applyFont="1" applyFill="1" applyBorder="1" applyAlignment="1">
      <alignment horizontal="left" textRotation="90" wrapText="1"/>
    </xf>
    <xf numFmtId="1" fontId="1" fillId="37" borderId="10" xfId="0" applyFont="1" applyFill="1" applyBorder="1" applyAlignment="1">
      <alignment horizontal="left" textRotation="90" wrapText="1"/>
    </xf>
    <xf numFmtId="8" fontId="1" fillId="0" borderId="10" xfId="0" applyNumberFormat="1" applyFont="1" applyBorder="1" applyAlignment="1">
      <alignment horizontal="left" textRotation="90" wrapText="1"/>
    </xf>
    <xf numFmtId="165" fontId="61" fillId="0" borderId="10" xfId="0" applyNumberFormat="1" applyFont="1" applyBorder="1" applyAlignment="1">
      <alignment textRotation="90" wrapText="1"/>
    </xf>
    <xf numFmtId="1" fontId="61" fillId="0" borderId="10" xfId="0" applyFont="1" applyBorder="1" applyAlignment="1">
      <alignment textRotation="90" wrapText="1"/>
    </xf>
    <xf numFmtId="1" fontId="61" fillId="0" borderId="10" xfId="0" applyFont="1" applyBorder="1" applyAlignment="1">
      <alignment horizontal="left" textRotation="90" wrapText="1"/>
    </xf>
    <xf numFmtId="166" fontId="61" fillId="0" borderId="10" xfId="0" applyNumberFormat="1" applyFont="1" applyBorder="1" applyAlignment="1">
      <alignment horizontal="left" textRotation="90" wrapText="1"/>
    </xf>
    <xf numFmtId="8" fontId="61" fillId="0" borderId="10" xfId="0" applyNumberFormat="1" applyFont="1" applyBorder="1" applyAlignment="1">
      <alignment horizontal="left" textRotation="90" wrapText="1"/>
    </xf>
    <xf numFmtId="8" fontId="61" fillId="0" borderId="10" xfId="0" applyNumberFormat="1" applyFont="1" applyBorder="1" applyAlignment="1">
      <alignment textRotation="90" wrapText="1"/>
    </xf>
    <xf numFmtId="8" fontId="11" fillId="0" borderId="10" xfId="0" applyNumberFormat="1" applyFont="1" applyBorder="1" applyAlignment="1">
      <alignment textRotation="90" wrapText="1"/>
    </xf>
    <xf numFmtId="8" fontId="62" fillId="0" borderId="10" xfId="0" applyNumberFormat="1" applyFont="1" applyBorder="1" applyAlignment="1">
      <alignment wrapText="1"/>
    </xf>
    <xf numFmtId="1" fontId="1" fillId="0" borderId="10" xfId="0" applyFont="1" applyBorder="1" applyAlignment="1">
      <alignment horizontal="center"/>
    </xf>
    <xf numFmtId="14" fontId="1" fillId="4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" fontId="3" fillId="0" borderId="10" xfId="0" applyFont="1" applyBorder="1" applyAlignment="1">
      <alignment/>
    </xf>
    <xf numFmtId="1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66" fontId="1" fillId="34" borderId="10" xfId="44" applyNumberFormat="1" applyFont="1" applyFill="1" applyBorder="1" applyAlignment="1">
      <alignment horizontal="left"/>
    </xf>
    <xf numFmtId="166" fontId="1" fillId="36" borderId="10" xfId="44" applyNumberFormat="1" applyFont="1" applyFill="1" applyBorder="1" applyAlignment="1">
      <alignment horizontal="left"/>
    </xf>
    <xf numFmtId="166" fontId="1" fillId="41" borderId="10" xfId="44" applyNumberFormat="1" applyFont="1" applyFill="1" applyBorder="1" applyAlignment="1">
      <alignment horizontal="left"/>
    </xf>
    <xf numFmtId="166" fontId="1" fillId="37" borderId="10" xfId="44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164" fontId="62" fillId="0" borderId="10" xfId="0" applyNumberFormat="1" applyFont="1" applyBorder="1" applyAlignment="1">
      <alignment/>
    </xf>
    <xf numFmtId="164" fontId="6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5" fontId="61" fillId="0" borderId="10" xfId="0" applyNumberFormat="1" applyFont="1" applyBorder="1" applyAlignment="1">
      <alignment/>
    </xf>
    <xf numFmtId="166" fontId="61" fillId="0" borderId="10" xfId="0" applyNumberFormat="1" applyFont="1" applyBorder="1" applyAlignment="1">
      <alignment/>
    </xf>
    <xf numFmtId="1" fontId="61" fillId="0" borderId="10" xfId="0" applyFont="1" applyBorder="1" applyAlignment="1">
      <alignment/>
    </xf>
    <xf numFmtId="8" fontId="61" fillId="0" borderId="10" xfId="0" applyNumberFormat="1" applyFont="1" applyBorder="1" applyAlignment="1">
      <alignment/>
    </xf>
    <xf numFmtId="8" fontId="62" fillId="0" borderId="10" xfId="0" applyNumberFormat="1" applyFont="1" applyBorder="1" applyAlignment="1">
      <alignment/>
    </xf>
    <xf numFmtId="8" fontId="0" fillId="0" borderId="10" xfId="0" applyNumberFormat="1" applyFont="1" applyBorder="1" applyAlignment="1">
      <alignment/>
    </xf>
    <xf numFmtId="1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1" fontId="8" fillId="0" borderId="10" xfId="0" applyFont="1" applyBorder="1" applyAlignment="1">
      <alignment/>
    </xf>
    <xf numFmtId="1" fontId="0" fillId="0" borderId="10" xfId="0" applyFont="1" applyBorder="1" applyAlignment="1">
      <alignment/>
    </xf>
    <xf numFmtId="167" fontId="0" fillId="0" borderId="10" xfId="44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6" fontId="0" fillId="34" borderId="10" xfId="44" applyNumberFormat="1" applyFill="1" applyBorder="1" applyAlignment="1">
      <alignment horizontal="left"/>
    </xf>
    <xf numFmtId="166" fontId="62" fillId="34" borderId="10" xfId="44" applyNumberFormat="1" applyFont="1" applyFill="1" applyBorder="1" applyAlignment="1">
      <alignment horizontal="left"/>
    </xf>
    <xf numFmtId="166" fontId="0" fillId="33" borderId="10" xfId="44" applyNumberFormat="1" applyFont="1" applyFill="1" applyBorder="1" applyAlignment="1">
      <alignment horizontal="left"/>
    </xf>
    <xf numFmtId="166" fontId="0" fillId="36" borderId="10" xfId="44" applyNumberFormat="1" applyFill="1" applyBorder="1" applyAlignment="1">
      <alignment horizontal="left"/>
    </xf>
    <xf numFmtId="166" fontId="7" fillId="36" borderId="10" xfId="44" applyNumberFormat="1" applyFont="1" applyFill="1" applyBorder="1" applyAlignment="1">
      <alignment horizontal="left"/>
    </xf>
    <xf numFmtId="166" fontId="0" fillId="42" borderId="10" xfId="44" applyNumberFormat="1" applyFill="1" applyBorder="1" applyAlignment="1">
      <alignment horizontal="left"/>
    </xf>
    <xf numFmtId="166" fontId="0" fillId="43" borderId="10" xfId="44" applyNumberFormat="1" applyFill="1" applyBorder="1" applyAlignment="1">
      <alignment horizontal="left"/>
    </xf>
    <xf numFmtId="166" fontId="0" fillId="37" borderId="10" xfId="44" applyNumberFormat="1" applyFill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5" fontId="62" fillId="0" borderId="10" xfId="0" applyNumberFormat="1" applyFont="1" applyBorder="1" applyAlignment="1">
      <alignment/>
    </xf>
    <xf numFmtId="166" fontId="62" fillId="0" borderId="10" xfId="0" applyNumberFormat="1" applyFont="1" applyBorder="1" applyAlignment="1">
      <alignment/>
    </xf>
    <xf numFmtId="1" fontId="6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0" fillId="44" borderId="10" xfId="0" applyFill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166" fontId="0" fillId="33" borderId="10" xfId="44" applyNumberFormat="1" applyFill="1" applyBorder="1" applyAlignment="1">
      <alignment horizontal="left"/>
    </xf>
    <xf numFmtId="166" fontId="62" fillId="33" borderId="10" xfId="44" applyNumberFormat="1" applyFont="1" applyFill="1" applyBorder="1" applyAlignment="1">
      <alignment horizontal="left"/>
    </xf>
    <xf numFmtId="166" fontId="7" fillId="42" borderId="10" xfId="44" applyNumberFormat="1" applyFont="1" applyFill="1" applyBorder="1" applyAlignment="1">
      <alignment horizontal="left"/>
    </xf>
    <xf numFmtId="164" fontId="0" fillId="0" borderId="10" xfId="0" applyNumberFormat="1" applyBorder="1" applyAlignment="1">
      <alignment wrapText="1"/>
    </xf>
    <xf numFmtId="166" fontId="0" fillId="0" borderId="10" xfId="0" applyNumberFormat="1" applyFont="1" applyBorder="1" applyAlignment="1">
      <alignment/>
    </xf>
    <xf numFmtId="167" fontId="62" fillId="0" borderId="10" xfId="44" applyFont="1" applyBorder="1" applyAlignment="1">
      <alignment/>
    </xf>
    <xf numFmtId="1" fontId="0" fillId="0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" fontId="0" fillId="0" borderId="10" xfId="0" applyFill="1" applyBorder="1" applyAlignment="1">
      <alignment/>
    </xf>
    <xf numFmtId="1" fontId="0" fillId="0" borderId="10" xfId="0" applyFont="1" applyFill="1" applyBorder="1" applyAlignment="1">
      <alignment/>
    </xf>
    <xf numFmtId="167" fontId="0" fillId="0" borderId="10" xfId="44" applyFill="1" applyBorder="1" applyAlignment="1">
      <alignment horizontal="center"/>
    </xf>
    <xf numFmtId="8" fontId="0" fillId="0" borderId="10" xfId="0" applyNumberFormat="1" applyFont="1" applyFill="1" applyBorder="1" applyAlignment="1">
      <alignment horizontal="center"/>
    </xf>
    <xf numFmtId="1" fontId="0" fillId="44" borderId="10" xfId="0" applyFont="1" applyFill="1" applyBorder="1" applyAlignment="1">
      <alignment horizontal="center"/>
    </xf>
    <xf numFmtId="8" fontId="7" fillId="36" borderId="10" xfId="0" applyNumberFormat="1" applyFont="1" applyFill="1" applyBorder="1" applyAlignment="1">
      <alignment horizontal="left"/>
    </xf>
    <xf numFmtId="8" fontId="0" fillId="37" borderId="10" xfId="0" applyNumberFormat="1" applyFill="1" applyBorder="1" applyAlignment="1">
      <alignment horizontal="left"/>
    </xf>
    <xf numFmtId="167" fontId="0" fillId="0" borderId="10" xfId="44" applyFill="1" applyBorder="1" applyAlignment="1">
      <alignment/>
    </xf>
    <xf numFmtId="8" fontId="62" fillId="0" borderId="10" xfId="44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167" fontId="0" fillId="0" borderId="10" xfId="44" applyBorder="1" applyAlignment="1">
      <alignment/>
    </xf>
    <xf numFmtId="14" fontId="0" fillId="0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left"/>
    </xf>
    <xf numFmtId="165" fontId="62" fillId="34" borderId="10" xfId="0" applyNumberFormat="1" applyFont="1" applyFill="1" applyBorder="1" applyAlignment="1">
      <alignment horizontal="left"/>
    </xf>
    <xf numFmtId="165" fontId="0" fillId="36" borderId="10" xfId="0" applyNumberFormat="1" applyFill="1" applyBorder="1" applyAlignment="1">
      <alignment horizontal="left"/>
    </xf>
    <xf numFmtId="165" fontId="7" fillId="36" borderId="10" xfId="0" applyNumberFormat="1" applyFont="1" applyFill="1" applyBorder="1" applyAlignment="1">
      <alignment horizontal="left"/>
    </xf>
    <xf numFmtId="165" fontId="0" fillId="0" borderId="10" xfId="0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165" fontId="1" fillId="34" borderId="10" xfId="0" applyNumberFormat="1" applyFont="1" applyFill="1" applyBorder="1" applyAlignment="1">
      <alignment horizontal="left"/>
    </xf>
    <xf numFmtId="165" fontId="1" fillId="36" borderId="10" xfId="0" applyNumberFormat="1" applyFont="1" applyFill="1" applyBorder="1" applyAlignment="1">
      <alignment horizontal="left"/>
    </xf>
    <xf numFmtId="1" fontId="0" fillId="44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wrapText="1"/>
    </xf>
    <xf numFmtId="2" fontId="62" fillId="0" borderId="10" xfId="0" applyNumberFormat="1" applyFont="1" applyBorder="1" applyAlignment="1">
      <alignment/>
    </xf>
    <xf numFmtId="167" fontId="0" fillId="0" borderId="10" xfId="44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67" fontId="62" fillId="0" borderId="10" xfId="44" applyFont="1" applyBorder="1" applyAlignment="1">
      <alignment horizontal="right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165" fontId="0" fillId="36" borderId="10" xfId="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>
      <alignment horizontal="left"/>
    </xf>
    <xf numFmtId="1" fontId="0" fillId="0" borderId="10" xfId="0" applyFont="1" applyBorder="1" applyAlignment="1">
      <alignment/>
    </xf>
    <xf numFmtId="167" fontId="0" fillId="0" borderId="10" xfId="44" applyFont="1" applyBorder="1" applyAlignment="1">
      <alignment/>
    </xf>
    <xf numFmtId="167" fontId="0" fillId="0" borderId="10" xfId="44" applyFont="1" applyBorder="1" applyAlignment="1">
      <alignment/>
    </xf>
    <xf numFmtId="173" fontId="0" fillId="0" borderId="10" xfId="0" applyNumberFormat="1" applyFill="1" applyBorder="1" applyAlignment="1">
      <alignment/>
    </xf>
    <xf numFmtId="8" fontId="10" fillId="0" borderId="10" xfId="0" applyNumberFormat="1" applyFont="1" applyFill="1" applyBorder="1" applyAlignment="1">
      <alignment/>
    </xf>
    <xf numFmtId="165" fontId="62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/>
    </xf>
    <xf numFmtId="8" fontId="0" fillId="0" borderId="10" xfId="0" applyNumberForma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165" fontId="61" fillId="34" borderId="10" xfId="0" applyNumberFormat="1" applyFont="1" applyFill="1" applyBorder="1" applyAlignment="1">
      <alignment horizontal="left"/>
    </xf>
    <xf numFmtId="8" fontId="62" fillId="33" borderId="10" xfId="0" applyNumberFormat="1" applyFont="1" applyFill="1" applyBorder="1" applyAlignment="1">
      <alignment horizontal="left"/>
    </xf>
    <xf numFmtId="8" fontId="7" fillId="42" borderId="10" xfId="0" applyNumberFormat="1" applyFont="1" applyFill="1" applyBorder="1" applyAlignment="1">
      <alignment horizontal="left"/>
    </xf>
    <xf numFmtId="165" fontId="0" fillId="33" borderId="10" xfId="0" applyNumberFormat="1" applyFill="1" applyBorder="1" applyAlignment="1">
      <alignment horizontal="left"/>
    </xf>
    <xf numFmtId="165" fontId="0" fillId="42" borderId="10" xfId="0" applyNumberFormat="1" applyFill="1" applyBorder="1" applyAlignment="1">
      <alignment horizontal="left"/>
    </xf>
    <xf numFmtId="2" fontId="62" fillId="0" borderId="10" xfId="44" applyNumberFormat="1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8" fontId="0" fillId="0" borderId="10" xfId="0" applyNumberFormat="1" applyBorder="1" applyAlignment="1">
      <alignment wrapText="1"/>
    </xf>
    <xf numFmtId="8" fontId="0" fillId="33" borderId="10" xfId="0" applyNumberFormat="1" applyFill="1" applyBorder="1" applyAlignment="1">
      <alignment horizontal="left"/>
    </xf>
    <xf numFmtId="8" fontId="0" fillId="42" borderId="10" xfId="0" applyNumberFormat="1" applyFill="1" applyBorder="1" applyAlignment="1">
      <alignment horizontal="left"/>
    </xf>
    <xf numFmtId="1" fontId="0" fillId="45" borderId="10" xfId="0" applyFill="1" applyBorder="1" applyAlignment="1">
      <alignment horizontal="center"/>
    </xf>
    <xf numFmtId="8" fontId="0" fillId="34" borderId="10" xfId="0" applyNumberFormat="1" applyFill="1" applyBorder="1" applyAlignment="1">
      <alignment horizontal="left"/>
    </xf>
    <xf numFmtId="8" fontId="62" fillId="34" borderId="10" xfId="0" applyNumberFormat="1" applyFont="1" applyFill="1" applyBorder="1" applyAlignment="1">
      <alignment horizontal="left"/>
    </xf>
    <xf numFmtId="8" fontId="0" fillId="36" borderId="10" xfId="0" applyNumberFormat="1" applyFill="1" applyBorder="1" applyAlignment="1">
      <alignment horizontal="left"/>
    </xf>
    <xf numFmtId="8" fontId="1" fillId="44" borderId="10" xfId="0" applyNumberFormat="1" applyFont="1" applyFill="1" applyBorder="1" applyAlignment="1">
      <alignment horizontal="center"/>
    </xf>
    <xf numFmtId="165" fontId="62" fillId="44" borderId="10" xfId="0" applyNumberFormat="1" applyFont="1" applyFill="1" applyBorder="1" applyAlignment="1">
      <alignment/>
    </xf>
    <xf numFmtId="1" fontId="0" fillId="0" borderId="10" xfId="0" applyFont="1" applyFill="1" applyBorder="1" applyAlignment="1">
      <alignment horizontal="center"/>
    </xf>
    <xf numFmtId="8" fontId="62" fillId="0" borderId="10" xfId="0" applyNumberFormat="1" applyFont="1" applyFill="1" applyBorder="1" applyAlignment="1">
      <alignment/>
    </xf>
    <xf numFmtId="1" fontId="0" fillId="45" borderId="10" xfId="0" applyFont="1" applyFill="1" applyBorder="1" applyAlignment="1">
      <alignment horizontal="center"/>
    </xf>
    <xf numFmtId="8" fontId="0" fillId="0" borderId="10" xfId="0" applyNumberFormat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76" fontId="62" fillId="0" borderId="10" xfId="0" applyNumberFormat="1" applyFont="1" applyBorder="1" applyAlignment="1">
      <alignment/>
    </xf>
    <xf numFmtId="176" fontId="0" fillId="0" borderId="10" xfId="0" applyNumberFormat="1" applyFill="1" applyBorder="1" applyAlignment="1">
      <alignment/>
    </xf>
    <xf numFmtId="1" fontId="62" fillId="0" borderId="10" xfId="0" applyFont="1" applyBorder="1" applyAlignment="1">
      <alignment horizontal="right"/>
    </xf>
    <xf numFmtId="15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left"/>
    </xf>
    <xf numFmtId="164" fontId="62" fillId="34" borderId="10" xfId="0" applyNumberFormat="1" applyFont="1" applyFill="1" applyBorder="1" applyAlignment="1">
      <alignment horizontal="left"/>
    </xf>
    <xf numFmtId="166" fontId="0" fillId="36" borderId="10" xfId="0" applyNumberFormat="1" applyFill="1" applyBorder="1" applyAlignment="1">
      <alignment horizontal="left"/>
    </xf>
    <xf numFmtId="164" fontId="7" fillId="36" borderId="10" xfId="0" applyNumberFormat="1" applyFont="1" applyFill="1" applyBorder="1" applyAlignment="1">
      <alignment horizontal="left"/>
    </xf>
    <xf numFmtId="166" fontId="0" fillId="35" borderId="10" xfId="0" applyNumberFormat="1" applyFill="1" applyBorder="1" applyAlignment="1">
      <alignment horizontal="left"/>
    </xf>
    <xf numFmtId="164" fontId="62" fillId="35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 vertical="center"/>
    </xf>
    <xf numFmtId="15" fontId="0" fillId="0" borderId="10" xfId="0" applyNumberFormat="1" applyBorder="1" applyAlignment="1">
      <alignment horizontal="center"/>
    </xf>
    <xf numFmtId="1" fontId="62" fillId="0" borderId="10" xfId="0" applyFont="1" applyFill="1" applyBorder="1" applyAlignment="1">
      <alignment/>
    </xf>
    <xf numFmtId="166" fontId="0" fillId="33" borderId="10" xfId="0" applyNumberFormat="1" applyFill="1" applyBorder="1" applyAlignment="1">
      <alignment horizontal="left"/>
    </xf>
    <xf numFmtId="164" fontId="62" fillId="33" borderId="10" xfId="0" applyNumberFormat="1" applyFont="1" applyFill="1" applyBorder="1" applyAlignment="1">
      <alignment horizontal="left"/>
    </xf>
    <xf numFmtId="166" fontId="0" fillId="42" borderId="10" xfId="0" applyNumberFormat="1" applyFill="1" applyBorder="1" applyAlignment="1">
      <alignment horizontal="left"/>
    </xf>
    <xf numFmtId="164" fontId="7" fillId="42" borderId="10" xfId="0" applyNumberFormat="1" applyFont="1" applyFill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1" fontId="0" fillId="33" borderId="10" xfId="0" applyFill="1" applyBorder="1" applyAlignment="1">
      <alignment horizontal="left"/>
    </xf>
    <xf numFmtId="1" fontId="0" fillId="42" borderId="10" xfId="0" applyFill="1" applyBorder="1" applyAlignment="1">
      <alignment horizontal="left"/>
    </xf>
    <xf numFmtId="1" fontId="0" fillId="46" borderId="10" xfId="0" applyFill="1" applyBorder="1" applyAlignment="1">
      <alignment horizontal="center"/>
    </xf>
    <xf numFmtId="1" fontId="0" fillId="46" borderId="10" xfId="0" applyFill="1" applyBorder="1" applyAlignment="1">
      <alignment/>
    </xf>
    <xf numFmtId="164" fontId="0" fillId="46" borderId="10" xfId="0" applyNumberFormat="1" applyFill="1" applyBorder="1" applyAlignment="1">
      <alignment/>
    </xf>
    <xf numFmtId="0" fontId="0" fillId="46" borderId="10" xfId="0" applyNumberFormat="1" applyFill="1" applyBorder="1" applyAlignment="1">
      <alignment horizontal="center"/>
    </xf>
    <xf numFmtId="164" fontId="0" fillId="41" borderId="10" xfId="0" applyNumberFormat="1" applyFill="1" applyBorder="1" applyAlignment="1">
      <alignment horizontal="left"/>
    </xf>
    <xf numFmtId="166" fontId="0" fillId="47" borderId="10" xfId="44" applyNumberFormat="1" applyFill="1" applyBorder="1" applyAlignment="1">
      <alignment horizontal="left"/>
    </xf>
    <xf numFmtId="164" fontId="7" fillId="41" borderId="10" xfId="0" applyNumberFormat="1" applyFont="1" applyFill="1" applyBorder="1" applyAlignment="1">
      <alignment horizontal="left"/>
    </xf>
    <xf numFmtId="166" fontId="0" fillId="41" borderId="10" xfId="44" applyNumberFormat="1" applyFill="1" applyBorder="1" applyAlignment="1">
      <alignment horizontal="left"/>
    </xf>
    <xf numFmtId="8" fontId="0" fillId="48" borderId="10" xfId="0" applyNumberFormat="1" applyFill="1" applyBorder="1" applyAlignment="1">
      <alignment/>
    </xf>
    <xf numFmtId="166" fontId="0" fillId="46" borderId="10" xfId="0" applyNumberFormat="1" applyFill="1" applyBorder="1" applyAlignment="1">
      <alignment/>
    </xf>
    <xf numFmtId="166" fontId="0" fillId="46" borderId="10" xfId="0" applyNumberFormat="1" applyFill="1" applyBorder="1" applyAlignment="1">
      <alignment wrapText="1"/>
    </xf>
    <xf numFmtId="8" fontId="0" fillId="49" borderId="10" xfId="0" applyNumberFormat="1" applyFill="1" applyBorder="1" applyAlignment="1">
      <alignment/>
    </xf>
    <xf numFmtId="1" fontId="10" fillId="0" borderId="10" xfId="0" applyFont="1" applyBorder="1" applyAlignment="1">
      <alignment/>
    </xf>
    <xf numFmtId="164" fontId="0" fillId="50" borderId="10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4" fontId="0" fillId="51" borderId="10" xfId="0" applyNumberFormat="1" applyFill="1" applyBorder="1" applyAlignment="1">
      <alignment horizontal="center"/>
    </xf>
    <xf numFmtId="166" fontId="0" fillId="52" borderId="10" xfId="44" applyNumberFormat="1" applyFill="1" applyBorder="1" applyAlignment="1">
      <alignment horizontal="left"/>
    </xf>
    <xf numFmtId="1" fontId="0" fillId="53" borderId="10" xfId="0" applyFill="1" applyBorder="1" applyAlignment="1">
      <alignment/>
    </xf>
    <xf numFmtId="164" fontId="0" fillId="53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8" fontId="0" fillId="51" borderId="10" xfId="0" applyNumberFormat="1" applyFill="1" applyBorder="1" applyAlignment="1">
      <alignment/>
    </xf>
    <xf numFmtId="1" fontId="0" fillId="54" borderId="10" xfId="0" applyFont="1" applyFill="1" applyBorder="1" applyAlignment="1">
      <alignment horizontal="center"/>
    </xf>
    <xf numFmtId="1" fontId="0" fillId="54" borderId="10" xfId="0" applyFill="1" applyBorder="1" applyAlignment="1">
      <alignment horizontal="center"/>
    </xf>
    <xf numFmtId="165" fontId="0" fillId="55" borderId="10" xfId="0" applyNumberFormat="1" applyFill="1" applyBorder="1" applyAlignment="1">
      <alignment/>
    </xf>
    <xf numFmtId="166" fontId="0" fillId="55" borderId="10" xfId="0" applyNumberFormat="1" applyFill="1" applyBorder="1" applyAlignment="1">
      <alignment/>
    </xf>
    <xf numFmtId="165" fontId="0" fillId="56" borderId="10" xfId="0" applyNumberFormat="1" applyFill="1" applyBorder="1" applyAlignment="1">
      <alignment/>
    </xf>
    <xf numFmtId="44" fontId="0" fillId="56" borderId="10" xfId="0" applyNumberFormat="1" applyFill="1" applyBorder="1" applyAlignment="1">
      <alignment horizontal="right"/>
    </xf>
    <xf numFmtId="164" fontId="0" fillId="56" borderId="10" xfId="0" applyNumberFormat="1" applyFill="1" applyBorder="1" applyAlignment="1">
      <alignment/>
    </xf>
    <xf numFmtId="165" fontId="0" fillId="51" borderId="10" xfId="0" applyNumberFormat="1" applyFill="1" applyBorder="1" applyAlignment="1">
      <alignment/>
    </xf>
    <xf numFmtId="167" fontId="10" fillId="51" borderId="10" xfId="44" applyFont="1" applyFill="1" applyBorder="1" applyAlignment="1">
      <alignment wrapText="1"/>
    </xf>
    <xf numFmtId="164" fontId="0" fillId="51" borderId="10" xfId="0" applyNumberFormat="1" applyFill="1" applyBorder="1" applyAlignment="1">
      <alignment wrapText="1"/>
    </xf>
    <xf numFmtId="167" fontId="10" fillId="57" borderId="10" xfId="44" applyFont="1" applyFill="1" applyBorder="1" applyAlignment="1">
      <alignment wrapText="1"/>
    </xf>
    <xf numFmtId="167" fontId="10" fillId="56" borderId="10" xfId="44" applyFont="1" applyFill="1" applyBorder="1" applyAlignment="1">
      <alignment wrapText="1"/>
    </xf>
    <xf numFmtId="167" fontId="10" fillId="58" borderId="10" xfId="44" applyFont="1" applyFill="1" applyBorder="1" applyAlignment="1">
      <alignment wrapText="1"/>
    </xf>
    <xf numFmtId="44" fontId="0" fillId="56" borderId="10" xfId="0" applyNumberFormat="1" applyFill="1" applyBorder="1" applyAlignment="1">
      <alignment/>
    </xf>
    <xf numFmtId="44" fontId="0" fillId="51" borderId="10" xfId="0" applyNumberFormat="1" applyFill="1" applyBorder="1" applyAlignment="1">
      <alignment/>
    </xf>
    <xf numFmtId="164" fontId="0" fillId="51" borderId="10" xfId="0" applyNumberFormat="1" applyFill="1" applyBorder="1" applyAlignment="1">
      <alignment/>
    </xf>
    <xf numFmtId="1" fontId="0" fillId="51" borderId="10" xfId="0" applyFill="1" applyBorder="1" applyAlignment="1">
      <alignment/>
    </xf>
    <xf numFmtId="1" fontId="10" fillId="51" borderId="10" xfId="0" applyFont="1" applyFill="1" applyBorder="1" applyAlignment="1">
      <alignment/>
    </xf>
    <xf numFmtId="44" fontId="0" fillId="51" borderId="10" xfId="0" applyNumberFormat="1" applyFill="1" applyBorder="1" applyAlignment="1">
      <alignment horizontal="right"/>
    </xf>
    <xf numFmtId="166" fontId="0" fillId="51" borderId="10" xfId="0" applyNumberFormat="1" applyFill="1" applyBorder="1" applyAlignment="1">
      <alignment/>
    </xf>
    <xf numFmtId="44" fontId="62" fillId="0" borderId="10" xfId="0" applyNumberFormat="1" applyFont="1" applyBorder="1" applyAlignment="1">
      <alignment/>
    </xf>
    <xf numFmtId="44" fontId="62" fillId="59" borderId="10" xfId="0" applyNumberFormat="1" applyFont="1" applyFill="1" applyBorder="1" applyAlignment="1">
      <alignment/>
    </xf>
    <xf numFmtId="164" fontId="0" fillId="60" borderId="10" xfId="0" applyNumberFormat="1" applyFill="1" applyBorder="1" applyAlignment="1">
      <alignment/>
    </xf>
    <xf numFmtId="165" fontId="0" fillId="54" borderId="10" xfId="0" applyNumberFormat="1" applyFill="1" applyBorder="1" applyAlignment="1">
      <alignment/>
    </xf>
    <xf numFmtId="44" fontId="62" fillId="54" borderId="10" xfId="0" applyNumberFormat="1" applyFont="1" applyFill="1" applyBorder="1" applyAlignment="1">
      <alignment/>
    </xf>
    <xf numFmtId="1" fontId="0" fillId="54" borderId="10" xfId="0" applyFill="1" applyBorder="1" applyAlignment="1">
      <alignment/>
    </xf>
    <xf numFmtId="176" fontId="0" fillId="56" borderId="10" xfId="0" applyNumberFormat="1" applyFill="1" applyBorder="1" applyAlignment="1">
      <alignment/>
    </xf>
    <xf numFmtId="167" fontId="10" fillId="0" borderId="10" xfId="44" applyFont="1" applyFill="1" applyBorder="1" applyAlignment="1">
      <alignment wrapText="1"/>
    </xf>
    <xf numFmtId="167" fontId="10" fillId="61" borderId="10" xfId="44" applyFont="1" applyFill="1" applyBorder="1" applyAlignment="1">
      <alignment wrapText="1"/>
    </xf>
    <xf numFmtId="164" fontId="62" fillId="61" borderId="10" xfId="0" applyNumberFormat="1" applyFont="1" applyFill="1" applyBorder="1" applyAlignment="1">
      <alignment/>
    </xf>
    <xf numFmtId="164" fontId="0" fillId="61" borderId="10" xfId="0" applyNumberFormat="1" applyFill="1" applyBorder="1" applyAlignment="1">
      <alignment/>
    </xf>
    <xf numFmtId="176" fontId="0" fillId="61" borderId="10" xfId="0" applyNumberFormat="1" applyFill="1" applyBorder="1" applyAlignment="1">
      <alignment/>
    </xf>
    <xf numFmtId="176" fontId="62" fillId="58" borderId="10" xfId="0" applyNumberFormat="1" applyFont="1" applyFill="1" applyBorder="1" applyAlignment="1">
      <alignment/>
    </xf>
    <xf numFmtId="176" fontId="62" fillId="60" borderId="10" xfId="0" applyNumberFormat="1" applyFont="1" applyFill="1" applyBorder="1" applyAlignment="1">
      <alignment wrapText="1"/>
    </xf>
    <xf numFmtId="1" fontId="13" fillId="0" borderId="10" xfId="0" applyFont="1" applyBorder="1" applyAlignment="1">
      <alignment horizontal="right"/>
    </xf>
    <xf numFmtId="1" fontId="14" fillId="0" borderId="10" xfId="0" applyFont="1" applyBorder="1" applyAlignment="1">
      <alignment/>
    </xf>
    <xf numFmtId="165" fontId="13" fillId="0" borderId="10" xfId="0" applyNumberFormat="1" applyFont="1" applyBorder="1" applyAlignment="1">
      <alignment horizontal="center" wrapText="1"/>
    </xf>
    <xf numFmtId="165" fontId="13" fillId="0" borderId="10" xfId="0" applyNumberFormat="1" applyFont="1" applyBorder="1" applyAlignment="1">
      <alignment horizontal="center"/>
    </xf>
    <xf numFmtId="10" fontId="13" fillId="0" borderId="10" xfId="57" applyNumberFormat="1" applyFont="1" applyBorder="1" applyAlignment="1">
      <alignment horizontal="center"/>
    </xf>
    <xf numFmtId="8" fontId="13" fillId="0" borderId="10" xfId="0" applyNumberFormat="1" applyFont="1" applyBorder="1" applyAlignment="1">
      <alignment horizontal="center" wrapText="1"/>
    </xf>
    <xf numFmtId="8" fontId="13" fillId="0" borderId="10" xfId="0" applyNumberFormat="1" applyFont="1" applyBorder="1" applyAlignment="1">
      <alignment horizontal="center"/>
    </xf>
    <xf numFmtId="10" fontId="14" fillId="0" borderId="10" xfId="57" applyNumberFormat="1" applyFont="1" applyBorder="1" applyAlignment="1">
      <alignment horizontal="center"/>
    </xf>
    <xf numFmtId="1" fontId="14" fillId="40" borderId="10" xfId="0" applyFont="1" applyFill="1" applyBorder="1" applyAlignment="1">
      <alignment/>
    </xf>
    <xf numFmtId="1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 wrapText="1"/>
    </xf>
    <xf numFmtId="1" fontId="12" fillId="0" borderId="10" xfId="0" applyFont="1" applyBorder="1" applyAlignment="1">
      <alignment horizontal="center" wrapText="1"/>
    </xf>
    <xf numFmtId="1" fontId="12" fillId="0" borderId="10" xfId="0" applyFont="1" applyBorder="1" applyAlignment="1">
      <alignment horizontal="center"/>
    </xf>
    <xf numFmtId="1" fontId="12" fillId="0" borderId="10" xfId="0" applyFont="1" applyBorder="1" applyAlignment="1">
      <alignment wrapText="1"/>
    </xf>
    <xf numFmtId="1" fontId="16" fillId="0" borderId="10" xfId="0" applyFont="1" applyBorder="1" applyAlignment="1">
      <alignment/>
    </xf>
    <xf numFmtId="1" fontId="13" fillId="0" borderId="10" xfId="0" applyFont="1" applyBorder="1" applyAlignment="1">
      <alignment/>
    </xf>
    <xf numFmtId="1" fontId="13" fillId="0" borderId="10" xfId="0" applyFont="1" applyBorder="1" applyAlignment="1">
      <alignment horizontal="center"/>
    </xf>
    <xf numFmtId="1" fontId="16" fillId="0" borderId="10" xfId="0" applyFont="1" applyBorder="1" applyAlignment="1">
      <alignment wrapText="1"/>
    </xf>
    <xf numFmtId="165" fontId="14" fillId="0" borderId="10" xfId="0" applyNumberFormat="1" applyFont="1" applyBorder="1" applyAlignment="1">
      <alignment horizontal="center" wrapText="1"/>
    </xf>
    <xf numFmtId="167" fontId="14" fillId="0" borderId="10" xfId="44" applyFont="1" applyBorder="1" applyAlignment="1">
      <alignment horizontal="center"/>
    </xf>
    <xf numFmtId="1" fontId="14" fillId="0" borderId="10" xfId="0" applyFont="1" applyFill="1" applyBorder="1" applyAlignment="1">
      <alignment/>
    </xf>
    <xf numFmtId="165" fontId="14" fillId="0" borderId="10" xfId="0" applyNumberFormat="1" applyFont="1" applyBorder="1" applyAlignment="1">
      <alignment horizontal="center"/>
    </xf>
    <xf numFmtId="8" fontId="14" fillId="0" borderId="10" xfId="0" applyNumberFormat="1" applyFont="1" applyBorder="1" applyAlignment="1">
      <alignment horizontal="center" wrapText="1"/>
    </xf>
    <xf numFmtId="8" fontId="14" fillId="0" borderId="10" xfId="0" applyNumberFormat="1" applyFont="1" applyBorder="1" applyAlignment="1">
      <alignment horizontal="center"/>
    </xf>
    <xf numFmtId="8" fontId="14" fillId="0" borderId="10" xfId="44" applyNumberFormat="1" applyFont="1" applyBorder="1" applyAlignment="1">
      <alignment horizontal="center"/>
    </xf>
    <xf numFmtId="1" fontId="63" fillId="0" borderId="10" xfId="0" applyFont="1" applyBorder="1" applyAlignment="1">
      <alignment wrapText="1"/>
    </xf>
    <xf numFmtId="1" fontId="14" fillId="50" borderId="10" xfId="0" applyFont="1" applyFill="1" applyBorder="1" applyAlignment="1">
      <alignment/>
    </xf>
    <xf numFmtId="165" fontId="14" fillId="50" borderId="10" xfId="0" applyNumberFormat="1" applyFont="1" applyFill="1" applyBorder="1" applyAlignment="1">
      <alignment horizontal="center" wrapText="1"/>
    </xf>
    <xf numFmtId="165" fontId="14" fillId="50" borderId="10" xfId="0" applyNumberFormat="1" applyFont="1" applyFill="1" applyBorder="1" applyAlignment="1">
      <alignment horizontal="center"/>
    </xf>
    <xf numFmtId="8" fontId="14" fillId="50" borderId="10" xfId="0" applyNumberFormat="1" applyFont="1" applyFill="1" applyBorder="1" applyAlignment="1">
      <alignment horizontal="center" wrapText="1"/>
    </xf>
    <xf numFmtId="8" fontId="14" fillId="50" borderId="10" xfId="0" applyNumberFormat="1" applyFont="1" applyFill="1" applyBorder="1" applyAlignment="1">
      <alignment horizontal="center"/>
    </xf>
    <xf numFmtId="10" fontId="14" fillId="50" borderId="10" xfId="57" applyNumberFormat="1" applyFont="1" applyFill="1" applyBorder="1" applyAlignment="1">
      <alignment horizontal="center"/>
    </xf>
    <xf numFmtId="10" fontId="15" fillId="0" borderId="10" xfId="57" applyNumberFormat="1" applyFont="1" applyBorder="1" applyAlignment="1">
      <alignment horizontal="center"/>
    </xf>
    <xf numFmtId="8" fontId="14" fillId="50" borderId="10" xfId="44" applyNumberFormat="1" applyFont="1" applyFill="1" applyBorder="1" applyAlignment="1">
      <alignment horizontal="center"/>
    </xf>
    <xf numFmtId="165" fontId="14" fillId="62" borderId="10" xfId="0" applyNumberFormat="1" applyFont="1" applyFill="1" applyBorder="1" applyAlignment="1">
      <alignment horizontal="center" wrapText="1"/>
    </xf>
    <xf numFmtId="165" fontId="14" fillId="62" borderId="10" xfId="0" applyNumberFormat="1" applyFont="1" applyFill="1" applyBorder="1" applyAlignment="1">
      <alignment horizontal="center"/>
    </xf>
    <xf numFmtId="1" fontId="17" fillId="0" borderId="10" xfId="0" applyFont="1" applyBorder="1" applyAlignment="1">
      <alignment wrapText="1"/>
    </xf>
    <xf numFmtId="1" fontId="14" fillId="0" borderId="10" xfId="0" applyFont="1" applyBorder="1" applyAlignment="1">
      <alignment horizontal="center"/>
    </xf>
    <xf numFmtId="165" fontId="14" fillId="63" borderId="10" xfId="0" applyNumberFormat="1" applyFont="1" applyFill="1" applyBorder="1" applyAlignment="1">
      <alignment horizontal="center"/>
    </xf>
    <xf numFmtId="1" fontId="13" fillId="50" borderId="10" xfId="0" applyFont="1" applyFill="1" applyBorder="1" applyAlignment="1">
      <alignment/>
    </xf>
    <xf numFmtId="165" fontId="13" fillId="50" borderId="10" xfId="0" applyNumberFormat="1" applyFont="1" applyFill="1" applyBorder="1" applyAlignment="1">
      <alignment horizontal="center" wrapText="1"/>
    </xf>
    <xf numFmtId="165" fontId="13" fillId="50" borderId="10" xfId="0" applyNumberFormat="1" applyFont="1" applyFill="1" applyBorder="1" applyAlignment="1">
      <alignment horizontal="center"/>
    </xf>
    <xf numFmtId="167" fontId="13" fillId="50" borderId="10" xfId="44" applyFont="1" applyFill="1" applyBorder="1" applyAlignment="1">
      <alignment horizontal="center"/>
    </xf>
    <xf numFmtId="10" fontId="13" fillId="50" borderId="10" xfId="57" applyNumberFormat="1" applyFont="1" applyFill="1" applyBorder="1" applyAlignment="1">
      <alignment horizontal="center"/>
    </xf>
    <xf numFmtId="167" fontId="13" fillId="0" borderId="10" xfId="44" applyFont="1" applyBorder="1" applyAlignment="1">
      <alignment horizontal="center"/>
    </xf>
    <xf numFmtId="1" fontId="14" fillId="0" borderId="10" xfId="0" applyFont="1" applyBorder="1" applyAlignment="1">
      <alignment horizontal="center" wrapText="1"/>
    </xf>
    <xf numFmtId="6" fontId="14" fillId="0" borderId="10" xfId="0" applyNumberFormat="1" applyFont="1" applyBorder="1" applyAlignment="1">
      <alignment horizontal="center" wrapText="1"/>
    </xf>
    <xf numFmtId="1" fontId="18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 wrapText="1"/>
    </xf>
    <xf numFmtId="165" fontId="64" fillId="0" borderId="10" xfId="0" applyNumberFormat="1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/>
    </xf>
    <xf numFmtId="1" fontId="18" fillId="0" borderId="10" xfId="0" applyFont="1" applyBorder="1" applyAlignment="1">
      <alignment horizontal="center"/>
    </xf>
    <xf numFmtId="1" fontId="64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 wrapText="1"/>
    </xf>
    <xf numFmtId="1" fontId="19" fillId="0" borderId="10" xfId="0" applyFont="1" applyBorder="1" applyAlignment="1">
      <alignment horizontal="center"/>
    </xf>
    <xf numFmtId="1" fontId="19" fillId="0" borderId="10" xfId="0" applyFont="1" applyBorder="1" applyAlignment="1">
      <alignment/>
    </xf>
    <xf numFmtId="10" fontId="19" fillId="0" borderId="10" xfId="0" applyNumberFormat="1" applyFont="1" applyBorder="1" applyAlignment="1">
      <alignment horizontal="center" wrapText="1"/>
    </xf>
    <xf numFmtId="167" fontId="19" fillId="0" borderId="10" xfId="0" applyNumberFormat="1" applyFont="1" applyBorder="1" applyAlignment="1">
      <alignment horizontal="center"/>
    </xf>
    <xf numFmtId="1" fontId="18" fillId="0" borderId="10" xfId="0" applyFont="1" applyBorder="1" applyAlignment="1">
      <alignment horizontal="right"/>
    </xf>
    <xf numFmtId="10" fontId="18" fillId="0" borderId="10" xfId="0" applyNumberFormat="1" applyFont="1" applyBorder="1" applyAlignment="1">
      <alignment horizontal="center" wrapText="1"/>
    </xf>
    <xf numFmtId="165" fontId="12" fillId="0" borderId="10" xfId="0" applyNumberFormat="1" applyFont="1" applyBorder="1" applyAlignment="1">
      <alignment wrapText="1"/>
    </xf>
    <xf numFmtId="167" fontId="63" fillId="0" borderId="10" xfId="44" applyFont="1" applyBorder="1" applyAlignment="1">
      <alignment horizontal="left" wrapText="1"/>
    </xf>
    <xf numFmtId="167" fontId="12" fillId="0" borderId="10" xfId="44" applyFont="1" applyBorder="1" applyAlignment="1">
      <alignment horizontal="center" wrapText="1"/>
    </xf>
    <xf numFmtId="167" fontId="12" fillId="0" borderId="10" xfId="44" applyFont="1" applyBorder="1" applyAlignment="1">
      <alignment horizontal="center"/>
    </xf>
    <xf numFmtId="167" fontId="17" fillId="0" borderId="10" xfId="44" applyFont="1" applyBorder="1" applyAlignment="1">
      <alignment horizontal="center"/>
    </xf>
    <xf numFmtId="167" fontId="12" fillId="64" borderId="10" xfId="44" applyFont="1" applyFill="1" applyBorder="1" applyAlignment="1">
      <alignment horizontal="center"/>
    </xf>
    <xf numFmtId="167" fontId="12" fillId="0" borderId="10" xfId="44" applyFont="1" applyBorder="1" applyAlignment="1">
      <alignment/>
    </xf>
    <xf numFmtId="167" fontId="12" fillId="0" borderId="10" xfId="44" applyFont="1" applyBorder="1" applyAlignment="1">
      <alignment horizontal="left" wrapText="1"/>
    </xf>
    <xf numFmtId="167" fontId="63" fillId="0" borderId="10" xfId="44" applyFont="1" applyBorder="1" applyAlignment="1">
      <alignment horizontal="center"/>
    </xf>
    <xf numFmtId="1" fontId="20" fillId="0" borderId="10" xfId="0" applyFont="1" applyBorder="1" applyAlignment="1">
      <alignment horizontal="right"/>
    </xf>
    <xf numFmtId="165" fontId="20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0" fillId="64" borderId="10" xfId="0" applyNumberFormat="1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7" fontId="16" fillId="0" borderId="10" xfId="44" applyFont="1" applyBorder="1" applyAlignment="1">
      <alignment horizontal="center"/>
    </xf>
    <xf numFmtId="1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/>
    </xf>
    <xf numFmtId="8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69</xdr:row>
      <xdr:rowOff>0</xdr:rowOff>
    </xdr:from>
    <xdr:ext cx="704850" cy="323850"/>
    <xdr:sp>
      <xdr:nvSpPr>
        <xdr:cNvPr id="1" name="AutoShape 2"/>
        <xdr:cNvSpPr>
          <a:spLocks noChangeAspect="1"/>
        </xdr:cNvSpPr>
      </xdr:nvSpPr>
      <xdr:spPr>
        <a:xfrm>
          <a:off x="10801350" y="1278255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704850" cy="333375"/>
    <xdr:sp>
      <xdr:nvSpPr>
        <xdr:cNvPr id="2" name="AutoShape 2"/>
        <xdr:cNvSpPr>
          <a:spLocks noChangeAspect="1"/>
        </xdr:cNvSpPr>
      </xdr:nvSpPr>
      <xdr:spPr>
        <a:xfrm>
          <a:off x="10801350" y="11649075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704850" cy="333375"/>
    <xdr:sp>
      <xdr:nvSpPr>
        <xdr:cNvPr id="3" name="AutoShape 2"/>
        <xdr:cNvSpPr>
          <a:spLocks noChangeAspect="1"/>
        </xdr:cNvSpPr>
      </xdr:nvSpPr>
      <xdr:spPr>
        <a:xfrm>
          <a:off x="10801350" y="11811000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704850" cy="314325"/>
    <xdr:sp>
      <xdr:nvSpPr>
        <xdr:cNvPr id="4" name="AutoShape 2"/>
        <xdr:cNvSpPr>
          <a:spLocks noChangeAspect="1"/>
        </xdr:cNvSpPr>
      </xdr:nvSpPr>
      <xdr:spPr>
        <a:xfrm>
          <a:off x="10801350" y="12134850"/>
          <a:ext cx="704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04850" cy="314325"/>
    <xdr:sp>
      <xdr:nvSpPr>
        <xdr:cNvPr id="5" name="AutoShape 2"/>
        <xdr:cNvSpPr>
          <a:spLocks noChangeAspect="1"/>
        </xdr:cNvSpPr>
      </xdr:nvSpPr>
      <xdr:spPr>
        <a:xfrm>
          <a:off x="10801350" y="12296775"/>
          <a:ext cx="704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04850" cy="314325"/>
    <xdr:sp>
      <xdr:nvSpPr>
        <xdr:cNvPr id="6" name="AutoShape 2"/>
        <xdr:cNvSpPr>
          <a:spLocks noChangeAspect="1"/>
        </xdr:cNvSpPr>
      </xdr:nvSpPr>
      <xdr:spPr>
        <a:xfrm>
          <a:off x="10801350" y="12458700"/>
          <a:ext cx="704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704850" cy="314325"/>
    <xdr:sp>
      <xdr:nvSpPr>
        <xdr:cNvPr id="7" name="AutoShape 2"/>
        <xdr:cNvSpPr>
          <a:spLocks noChangeAspect="1"/>
        </xdr:cNvSpPr>
      </xdr:nvSpPr>
      <xdr:spPr>
        <a:xfrm>
          <a:off x="10801350" y="12620625"/>
          <a:ext cx="704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704850" cy="323850"/>
    <xdr:sp>
      <xdr:nvSpPr>
        <xdr:cNvPr id="8" name="AutoShape 2"/>
        <xdr:cNvSpPr>
          <a:spLocks noChangeAspect="1"/>
        </xdr:cNvSpPr>
      </xdr:nvSpPr>
      <xdr:spPr>
        <a:xfrm>
          <a:off x="10801350" y="129444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704850" cy="323850"/>
    <xdr:sp>
      <xdr:nvSpPr>
        <xdr:cNvPr id="9" name="AutoShape 2"/>
        <xdr:cNvSpPr>
          <a:spLocks noChangeAspect="1"/>
        </xdr:cNvSpPr>
      </xdr:nvSpPr>
      <xdr:spPr>
        <a:xfrm>
          <a:off x="10801350" y="131064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161925</xdr:rowOff>
    </xdr:from>
    <xdr:ext cx="704850" cy="295275"/>
    <xdr:sp>
      <xdr:nvSpPr>
        <xdr:cNvPr id="10" name="AutoShape 2"/>
        <xdr:cNvSpPr>
          <a:spLocks noChangeAspect="1"/>
        </xdr:cNvSpPr>
      </xdr:nvSpPr>
      <xdr:spPr>
        <a:xfrm>
          <a:off x="10801350" y="1343025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704850" cy="323850"/>
    <xdr:sp>
      <xdr:nvSpPr>
        <xdr:cNvPr id="11" name="AutoShape 2"/>
        <xdr:cNvSpPr>
          <a:spLocks noChangeAspect="1"/>
        </xdr:cNvSpPr>
      </xdr:nvSpPr>
      <xdr:spPr>
        <a:xfrm>
          <a:off x="10801350" y="137541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04850" cy="323850"/>
    <xdr:sp>
      <xdr:nvSpPr>
        <xdr:cNvPr id="12" name="AutoShape 2"/>
        <xdr:cNvSpPr>
          <a:spLocks noChangeAspect="1"/>
        </xdr:cNvSpPr>
      </xdr:nvSpPr>
      <xdr:spPr>
        <a:xfrm>
          <a:off x="10801350" y="139160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04850" cy="323850"/>
    <xdr:sp>
      <xdr:nvSpPr>
        <xdr:cNvPr id="13" name="AutoShape 2"/>
        <xdr:cNvSpPr>
          <a:spLocks noChangeAspect="1"/>
        </xdr:cNvSpPr>
      </xdr:nvSpPr>
      <xdr:spPr>
        <a:xfrm>
          <a:off x="10801350" y="139160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04850" cy="323850"/>
    <xdr:sp>
      <xdr:nvSpPr>
        <xdr:cNvPr id="14" name="AutoShape 2"/>
        <xdr:cNvSpPr>
          <a:spLocks noChangeAspect="1"/>
        </xdr:cNvSpPr>
      </xdr:nvSpPr>
      <xdr:spPr>
        <a:xfrm>
          <a:off x="10801350" y="1407795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04850" cy="323850"/>
    <xdr:sp>
      <xdr:nvSpPr>
        <xdr:cNvPr id="15" name="AutoShape 2"/>
        <xdr:cNvSpPr>
          <a:spLocks noChangeAspect="1"/>
        </xdr:cNvSpPr>
      </xdr:nvSpPr>
      <xdr:spPr>
        <a:xfrm>
          <a:off x="10801350" y="1407795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704850" cy="323850"/>
    <xdr:sp>
      <xdr:nvSpPr>
        <xdr:cNvPr id="16" name="AutoShape 2"/>
        <xdr:cNvSpPr>
          <a:spLocks noChangeAspect="1"/>
        </xdr:cNvSpPr>
      </xdr:nvSpPr>
      <xdr:spPr>
        <a:xfrm>
          <a:off x="10801350" y="142398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704850" cy="323850"/>
    <xdr:sp>
      <xdr:nvSpPr>
        <xdr:cNvPr id="17" name="AutoShape 2"/>
        <xdr:cNvSpPr>
          <a:spLocks noChangeAspect="1"/>
        </xdr:cNvSpPr>
      </xdr:nvSpPr>
      <xdr:spPr>
        <a:xfrm>
          <a:off x="10801350" y="145637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952500</xdr:colOff>
      <xdr:row>81</xdr:row>
      <xdr:rowOff>133350</xdr:rowOff>
    </xdr:from>
    <xdr:ext cx="104775" cy="219075"/>
    <xdr:sp>
      <xdr:nvSpPr>
        <xdr:cNvPr id="18" name="AutoShape 2"/>
        <xdr:cNvSpPr>
          <a:spLocks noChangeAspect="1"/>
        </xdr:cNvSpPr>
      </xdr:nvSpPr>
      <xdr:spPr>
        <a:xfrm>
          <a:off x="11753850" y="1485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704850" cy="323850"/>
    <xdr:sp>
      <xdr:nvSpPr>
        <xdr:cNvPr id="19" name="AutoShape 2"/>
        <xdr:cNvSpPr>
          <a:spLocks noChangeAspect="1"/>
        </xdr:cNvSpPr>
      </xdr:nvSpPr>
      <xdr:spPr>
        <a:xfrm>
          <a:off x="10801350" y="145637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704850" cy="323850"/>
    <xdr:sp>
      <xdr:nvSpPr>
        <xdr:cNvPr id="20" name="AutoShape 2"/>
        <xdr:cNvSpPr>
          <a:spLocks noChangeAspect="1"/>
        </xdr:cNvSpPr>
      </xdr:nvSpPr>
      <xdr:spPr>
        <a:xfrm>
          <a:off x="10801350" y="148875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704850" cy="342900"/>
    <xdr:sp>
      <xdr:nvSpPr>
        <xdr:cNvPr id="21" name="AutoShape 2"/>
        <xdr:cNvSpPr>
          <a:spLocks noChangeAspect="1"/>
        </xdr:cNvSpPr>
      </xdr:nvSpPr>
      <xdr:spPr>
        <a:xfrm>
          <a:off x="10801350" y="152114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704850" cy="323850"/>
    <xdr:sp>
      <xdr:nvSpPr>
        <xdr:cNvPr id="22" name="AutoShape 2"/>
        <xdr:cNvSpPr>
          <a:spLocks noChangeAspect="1"/>
        </xdr:cNvSpPr>
      </xdr:nvSpPr>
      <xdr:spPr>
        <a:xfrm>
          <a:off x="10801350" y="153924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704850" cy="352425"/>
    <xdr:sp>
      <xdr:nvSpPr>
        <xdr:cNvPr id="23" name="AutoShape 2"/>
        <xdr:cNvSpPr>
          <a:spLocks noChangeAspect="1"/>
        </xdr:cNvSpPr>
      </xdr:nvSpPr>
      <xdr:spPr>
        <a:xfrm>
          <a:off x="10801350" y="15554325"/>
          <a:ext cx="704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704850" cy="323850"/>
    <xdr:sp>
      <xdr:nvSpPr>
        <xdr:cNvPr id="24" name="AutoShape 2"/>
        <xdr:cNvSpPr>
          <a:spLocks noChangeAspect="1"/>
        </xdr:cNvSpPr>
      </xdr:nvSpPr>
      <xdr:spPr>
        <a:xfrm>
          <a:off x="10801350" y="167163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704850" cy="352425"/>
    <xdr:sp>
      <xdr:nvSpPr>
        <xdr:cNvPr id="25" name="AutoShape 2"/>
        <xdr:cNvSpPr>
          <a:spLocks noChangeAspect="1"/>
        </xdr:cNvSpPr>
      </xdr:nvSpPr>
      <xdr:spPr>
        <a:xfrm>
          <a:off x="10801350" y="15554325"/>
          <a:ext cx="704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704850" cy="352425"/>
    <xdr:sp>
      <xdr:nvSpPr>
        <xdr:cNvPr id="26" name="AutoShape 2"/>
        <xdr:cNvSpPr>
          <a:spLocks noChangeAspect="1"/>
        </xdr:cNvSpPr>
      </xdr:nvSpPr>
      <xdr:spPr>
        <a:xfrm>
          <a:off x="10801350" y="15716250"/>
          <a:ext cx="704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704850" cy="323850"/>
    <xdr:sp>
      <xdr:nvSpPr>
        <xdr:cNvPr id="27" name="AutoShape 2"/>
        <xdr:cNvSpPr>
          <a:spLocks noChangeAspect="1"/>
        </xdr:cNvSpPr>
      </xdr:nvSpPr>
      <xdr:spPr>
        <a:xfrm>
          <a:off x="10801350" y="1590675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704850" cy="323850"/>
    <xdr:sp>
      <xdr:nvSpPr>
        <xdr:cNvPr id="28" name="AutoShape 2"/>
        <xdr:cNvSpPr>
          <a:spLocks noChangeAspect="1"/>
        </xdr:cNvSpPr>
      </xdr:nvSpPr>
      <xdr:spPr>
        <a:xfrm>
          <a:off x="10801350" y="160686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704850" cy="323850"/>
    <xdr:sp>
      <xdr:nvSpPr>
        <xdr:cNvPr id="29" name="AutoShape 2"/>
        <xdr:cNvSpPr>
          <a:spLocks noChangeAspect="1"/>
        </xdr:cNvSpPr>
      </xdr:nvSpPr>
      <xdr:spPr>
        <a:xfrm>
          <a:off x="10801350" y="162306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704850" cy="323850"/>
    <xdr:sp>
      <xdr:nvSpPr>
        <xdr:cNvPr id="30" name="AutoShape 2"/>
        <xdr:cNvSpPr>
          <a:spLocks noChangeAspect="1"/>
        </xdr:cNvSpPr>
      </xdr:nvSpPr>
      <xdr:spPr>
        <a:xfrm>
          <a:off x="10801350" y="163925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704850" cy="323850"/>
    <xdr:sp>
      <xdr:nvSpPr>
        <xdr:cNvPr id="31" name="AutoShape 2"/>
        <xdr:cNvSpPr>
          <a:spLocks noChangeAspect="1"/>
        </xdr:cNvSpPr>
      </xdr:nvSpPr>
      <xdr:spPr>
        <a:xfrm>
          <a:off x="10801350" y="1423987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704850" cy="323850"/>
    <xdr:sp>
      <xdr:nvSpPr>
        <xdr:cNvPr id="32" name="AutoShape 2"/>
        <xdr:cNvSpPr>
          <a:spLocks noChangeAspect="1"/>
        </xdr:cNvSpPr>
      </xdr:nvSpPr>
      <xdr:spPr>
        <a:xfrm>
          <a:off x="10801350" y="13268325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704850" cy="323850"/>
    <xdr:sp>
      <xdr:nvSpPr>
        <xdr:cNvPr id="33" name="AutoShape 2"/>
        <xdr:cNvSpPr>
          <a:spLocks noChangeAspect="1"/>
        </xdr:cNvSpPr>
      </xdr:nvSpPr>
      <xdr:spPr>
        <a:xfrm>
          <a:off x="10801350" y="1343025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704850" cy="323850"/>
    <xdr:sp>
      <xdr:nvSpPr>
        <xdr:cNvPr id="34" name="AutoShape 2"/>
        <xdr:cNvSpPr>
          <a:spLocks noChangeAspect="1"/>
        </xdr:cNvSpPr>
      </xdr:nvSpPr>
      <xdr:spPr>
        <a:xfrm>
          <a:off x="10801350" y="181737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55"/>
  <sheetViews>
    <sheetView tabSelected="1" zoomScale="110" zoomScaleNormal="110" zoomScalePageLayoutView="0" workbookViewId="0" topLeftCell="A1">
      <pane ySplit="3" topLeftCell="A4" activePane="bottomLeft" state="frozen"/>
      <selection pane="topLeft" activeCell="A4" sqref="A4:IV4"/>
      <selection pane="bottomLeft" activeCell="I7" sqref="I7"/>
    </sheetView>
  </sheetViews>
  <sheetFormatPr defaultColWidth="8.421875" defaultRowHeight="12.75"/>
  <cols>
    <col min="1" max="1" width="10.00390625" style="15" customWidth="1"/>
    <col min="2" max="2" width="12.00390625" style="16" customWidth="1"/>
    <col min="3" max="3" width="28.421875" style="16" customWidth="1"/>
    <col min="4" max="4" width="51.421875" style="16" customWidth="1"/>
    <col min="5" max="5" width="7.421875" style="16" customWidth="1"/>
    <col min="6" max="6" width="12.57421875" style="15" customWidth="1"/>
    <col min="7" max="7" width="17.7109375" style="16" customWidth="1"/>
    <col min="8" max="8" width="13.00390625" style="16" customWidth="1"/>
    <col min="9" max="9" width="9.421875" style="16" customWidth="1"/>
    <col min="10" max="10" width="15.57421875" style="17" customWidth="1"/>
    <col min="11" max="11" width="11.57421875" style="15" customWidth="1"/>
    <col min="12" max="12" width="12.57421875" style="18" customWidth="1"/>
    <col min="13" max="13" width="12.140625" style="19" customWidth="1"/>
    <col min="14" max="14" width="12.57421875" style="20" customWidth="1"/>
    <col min="15" max="15" width="12.57421875" style="21" customWidth="1"/>
    <col min="16" max="16" width="12.140625" style="22" customWidth="1"/>
    <col min="17" max="17" width="12.57421875" style="23" customWidth="1"/>
    <col min="18" max="19" width="12.57421875" style="24" customWidth="1"/>
    <col min="20" max="20" width="17.421875" style="16" customWidth="1"/>
    <col min="21" max="21" width="15.57421875" style="25" customWidth="1"/>
    <col min="22" max="22" width="16.140625" style="25" customWidth="1"/>
    <col min="23" max="23" width="10.421875" style="16" customWidth="1"/>
    <col min="24" max="24" width="17.421875" style="16" customWidth="1"/>
    <col min="25" max="25" width="11.8515625" style="16" customWidth="1"/>
    <col min="26" max="26" width="27.421875" style="26" customWidth="1"/>
    <col min="27" max="27" width="28.8515625" style="26" customWidth="1"/>
    <col min="28" max="28" width="35.57421875" style="26" customWidth="1"/>
    <col min="29" max="30" width="12.421875" style="27" customWidth="1"/>
    <col min="31" max="31" width="10.57421875" style="16" customWidth="1"/>
    <col min="32" max="32" width="9.421875" style="16" customWidth="1"/>
    <col min="33" max="33" width="10.421875" style="16" customWidth="1"/>
    <col min="34" max="34" width="8.421875" style="16" customWidth="1"/>
    <col min="35" max="35" width="10.00390625" style="16" customWidth="1"/>
    <col min="36" max="37" width="9.421875" style="16" customWidth="1"/>
    <col min="38" max="38" width="10.421875" style="16" customWidth="1"/>
    <col min="39" max="39" width="10.140625" style="16" customWidth="1"/>
    <col min="40" max="41" width="8.57421875" style="16" customWidth="1"/>
    <col min="42" max="42" width="11.421875" style="16" customWidth="1"/>
    <col min="43" max="43" width="9.57421875" style="16" customWidth="1"/>
    <col min="44" max="44" width="9.421875" style="16" customWidth="1"/>
    <col min="45" max="45" width="9.57421875" style="16" customWidth="1"/>
    <col min="46" max="46" width="11.421875" style="16" customWidth="1"/>
    <col min="47" max="47" width="11.00390625" style="16" customWidth="1"/>
    <col min="48" max="48" width="12.57421875" style="16" customWidth="1"/>
    <col min="49" max="50" width="10.421875" style="16" customWidth="1"/>
    <col min="51" max="51" width="10.57421875" style="16" customWidth="1"/>
    <col min="52" max="52" width="10.421875" style="16" customWidth="1"/>
    <col min="53" max="53" width="10.57421875" style="28" customWidth="1"/>
    <col min="54" max="54" width="10.140625" style="28" bestFit="1" customWidth="1"/>
    <col min="55" max="55" width="10.140625" style="28" customWidth="1"/>
    <col min="56" max="56" width="9.8515625" style="28" customWidth="1"/>
    <col min="57" max="57" width="11.421875" style="16" customWidth="1"/>
    <col min="58" max="58" width="10.140625" style="16" customWidth="1"/>
    <col min="59" max="59" width="11.421875" style="16" customWidth="1"/>
    <col min="60" max="60" width="9.421875" style="16" customWidth="1"/>
    <col min="61" max="61" width="10.421875" style="16" customWidth="1"/>
    <col min="62" max="62" width="8.57421875" style="16" customWidth="1"/>
    <col min="63" max="63" width="10.8515625" style="16" customWidth="1"/>
    <col min="64" max="64" width="10.57421875" style="16" customWidth="1"/>
    <col min="65" max="66" width="10.421875" style="16" customWidth="1"/>
    <col min="67" max="68" width="10.140625" style="16" customWidth="1"/>
    <col min="69" max="69" width="11.140625" style="16" customWidth="1"/>
    <col min="70" max="70" width="12.00390625" style="16" customWidth="1"/>
    <col min="71" max="71" width="11.57421875" style="16" customWidth="1"/>
    <col min="72" max="72" width="11.140625" style="16" customWidth="1"/>
    <col min="73" max="73" width="9.421875" style="16" customWidth="1"/>
    <col min="74" max="74" width="11.140625" style="16" customWidth="1"/>
    <col min="75" max="75" width="10.57421875" style="16" customWidth="1"/>
    <col min="76" max="76" width="12.57421875" style="16" customWidth="1"/>
    <col min="77" max="78" width="10.140625" style="16" customWidth="1"/>
    <col min="79" max="79" width="10.421875" style="16" customWidth="1"/>
    <col min="80" max="80" width="10.140625" style="16" customWidth="1"/>
    <col min="81" max="81" width="11.8515625" style="16" customWidth="1"/>
    <col min="82" max="82" width="8.421875" style="16" customWidth="1"/>
    <col min="83" max="83" width="5.57421875" style="16" customWidth="1"/>
    <col min="84" max="84" width="8.421875" style="16" customWidth="1"/>
    <col min="85" max="85" width="8.57421875" style="16" customWidth="1"/>
    <col min="86" max="86" width="8.421875" style="16" customWidth="1"/>
    <col min="87" max="87" width="7.421875" style="16" customWidth="1"/>
    <col min="88" max="92" width="8.421875" style="16" customWidth="1"/>
    <col min="93" max="93" width="5.57421875" style="16" customWidth="1"/>
    <col min="94" max="94" width="7.57421875" style="16" customWidth="1"/>
    <col min="95" max="97" width="8.421875" style="16" customWidth="1"/>
    <col min="98" max="98" width="10.421875" style="16" customWidth="1"/>
    <col min="99" max="99" width="8.421875" style="16" customWidth="1"/>
    <col min="100" max="101" width="9.421875" style="16" customWidth="1"/>
    <col min="102" max="102" width="5.57421875" style="16" customWidth="1"/>
    <col min="103" max="103" width="8.421875" style="16" customWidth="1"/>
    <col min="104" max="104" width="5.8515625" style="16" customWidth="1"/>
    <col min="105" max="105" width="5.57421875" style="16" customWidth="1"/>
    <col min="106" max="106" width="8.421875" style="16" customWidth="1"/>
    <col min="107" max="107" width="9.8515625" style="16" customWidth="1"/>
    <col min="108" max="108" width="5.8515625" style="16" customWidth="1"/>
    <col min="109" max="119" width="8.421875" style="16" customWidth="1"/>
    <col min="120" max="120" width="5.8515625" style="16" customWidth="1"/>
    <col min="121" max="121" width="8.421875" style="16" customWidth="1"/>
    <col min="122" max="122" width="5.57421875" style="16" customWidth="1"/>
    <col min="123" max="125" width="8.421875" style="16" customWidth="1"/>
    <col min="126" max="127" width="5.57421875" style="16" customWidth="1"/>
    <col min="128" max="129" width="8.421875" style="16" customWidth="1"/>
    <col min="130" max="131" width="7.421875" style="16" customWidth="1"/>
    <col min="132" max="132" width="5.57421875" style="16" customWidth="1"/>
    <col min="133" max="133" width="5.8515625" style="16" customWidth="1"/>
    <col min="134" max="135" width="5.57421875" style="16" customWidth="1"/>
    <col min="136" max="136" width="8.421875" style="16" customWidth="1"/>
    <col min="137" max="138" width="5.8515625" style="16" customWidth="1"/>
    <col min="139" max="139" width="8.421875" style="16" customWidth="1"/>
    <col min="140" max="140" width="5.8515625" style="16" customWidth="1"/>
    <col min="141" max="141" width="5.57421875" style="16" customWidth="1"/>
    <col min="142" max="142" width="6.57421875" style="16" customWidth="1"/>
    <col min="143" max="143" width="8.421875" style="16" customWidth="1"/>
    <col min="144" max="144" width="10.421875" style="16" customWidth="1"/>
    <col min="145" max="148" width="9.421875" style="16" customWidth="1"/>
    <col min="149" max="149" width="10.00390625" style="16" customWidth="1"/>
    <col min="150" max="150" width="23.421875" style="16" customWidth="1"/>
    <col min="151" max="151" width="43.57421875" style="16" customWidth="1"/>
    <col min="152" max="153" width="9.421875" style="16" customWidth="1"/>
    <col min="154" max="154" width="11.140625" style="16" customWidth="1"/>
    <col min="155" max="165" width="9.421875" style="16" customWidth="1"/>
    <col min="166" max="166" width="10.57421875" style="16" customWidth="1"/>
    <col min="167" max="167" width="12.57421875" style="16" customWidth="1"/>
    <col min="168" max="170" width="10.140625" style="16" customWidth="1"/>
    <col min="171" max="171" width="7.57421875" style="16" customWidth="1"/>
    <col min="172" max="174" width="8.421875" style="16" customWidth="1"/>
    <col min="175" max="175" width="5.57421875" style="16" customWidth="1"/>
    <col min="176" max="176" width="8.421875" style="16" customWidth="1"/>
    <col min="177" max="177" width="8.57421875" style="16" customWidth="1"/>
    <col min="178" max="178" width="8.421875" style="16" customWidth="1"/>
    <col min="179" max="179" width="7.421875" style="16" customWidth="1"/>
    <col min="180" max="184" width="8.421875" style="16" customWidth="1"/>
    <col min="185" max="185" width="5.57421875" style="16" customWidth="1"/>
    <col min="186" max="186" width="7.57421875" style="16" customWidth="1"/>
    <col min="187" max="189" width="8.421875" style="16" customWidth="1"/>
    <col min="190" max="190" width="10.421875" style="16" customWidth="1"/>
    <col min="191" max="191" width="8.421875" style="16" customWidth="1"/>
    <col min="192" max="193" width="9.421875" style="16" customWidth="1"/>
    <col min="194" max="194" width="5.57421875" style="16" customWidth="1"/>
    <col min="195" max="195" width="8.421875" style="16" customWidth="1"/>
    <col min="196" max="196" width="5.8515625" style="16" customWidth="1"/>
    <col min="197" max="197" width="5.57421875" style="16" customWidth="1"/>
    <col min="198" max="198" width="8.421875" style="16" customWidth="1"/>
    <col min="199" max="199" width="9.8515625" style="16" customWidth="1"/>
    <col min="200" max="200" width="5.8515625" style="16" customWidth="1"/>
    <col min="201" max="211" width="8.421875" style="16" customWidth="1"/>
    <col min="212" max="212" width="5.8515625" style="16" customWidth="1"/>
    <col min="213" max="213" width="8.421875" style="16" customWidth="1"/>
    <col min="214" max="214" width="5.57421875" style="16" customWidth="1"/>
    <col min="215" max="217" width="8.421875" style="16" customWidth="1"/>
    <col min="218" max="219" width="5.57421875" style="16" customWidth="1"/>
    <col min="220" max="222" width="8.421875" style="16" customWidth="1"/>
    <col min="223" max="223" width="5.8515625" style="16" customWidth="1"/>
    <col min="224" max="16384" width="8.421875" style="16" customWidth="1"/>
  </cols>
  <sheetData>
    <row r="1" ht="12.75">
      <c r="B1" s="16" t="s">
        <v>148</v>
      </c>
    </row>
    <row r="2" ht="3" customHeight="1"/>
    <row r="3" spans="1:81" s="49" customFormat="1" ht="144" customHeight="1">
      <c r="A3" s="29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29"/>
      <c r="G3" s="30" t="s">
        <v>5</v>
      </c>
      <c r="H3" s="30" t="s">
        <v>133</v>
      </c>
      <c r="I3" s="30" t="s">
        <v>6</v>
      </c>
      <c r="J3" s="31" t="s">
        <v>7</v>
      </c>
      <c r="K3" s="29" t="s">
        <v>8</v>
      </c>
      <c r="L3" s="32" t="s">
        <v>125</v>
      </c>
      <c r="M3" s="33" t="s">
        <v>126</v>
      </c>
      <c r="N3" s="32" t="s">
        <v>127</v>
      </c>
      <c r="O3" s="34" t="s">
        <v>108</v>
      </c>
      <c r="P3" s="35" t="s">
        <v>109</v>
      </c>
      <c r="Q3" s="34" t="s">
        <v>110</v>
      </c>
      <c r="R3" s="36" t="s">
        <v>106</v>
      </c>
      <c r="S3" s="36" t="s">
        <v>107</v>
      </c>
      <c r="T3" s="30" t="s">
        <v>9</v>
      </c>
      <c r="U3" s="37" t="s">
        <v>10</v>
      </c>
      <c r="V3" s="37"/>
      <c r="W3" s="30"/>
      <c r="X3" s="30" t="s">
        <v>91</v>
      </c>
      <c r="Y3" s="30" t="s">
        <v>155</v>
      </c>
      <c r="Z3" s="38" t="s">
        <v>39</v>
      </c>
      <c r="AA3" s="30" t="s">
        <v>93</v>
      </c>
      <c r="AB3" s="30" t="s">
        <v>92</v>
      </c>
      <c r="AC3" s="39" t="s">
        <v>45</v>
      </c>
      <c r="AD3" s="40" t="s">
        <v>128</v>
      </c>
      <c r="AE3" s="30" t="s">
        <v>95</v>
      </c>
      <c r="AF3" s="30" t="s">
        <v>40</v>
      </c>
      <c r="AG3" s="30" t="s">
        <v>11</v>
      </c>
      <c r="AH3" s="30" t="s">
        <v>12</v>
      </c>
      <c r="AI3" s="30" t="s">
        <v>115</v>
      </c>
      <c r="AJ3" s="30" t="s">
        <v>13</v>
      </c>
      <c r="AK3" s="30" t="s">
        <v>114</v>
      </c>
      <c r="AL3" s="30" t="s">
        <v>14</v>
      </c>
      <c r="AM3" s="30" t="s">
        <v>15</v>
      </c>
      <c r="AN3" s="30" t="s">
        <v>134</v>
      </c>
      <c r="AO3" s="30" t="s">
        <v>116</v>
      </c>
      <c r="AP3" s="30" t="s">
        <v>140</v>
      </c>
      <c r="AQ3" s="30" t="s">
        <v>16</v>
      </c>
      <c r="AR3" s="40" t="s">
        <v>46</v>
      </c>
      <c r="AS3" s="30" t="s">
        <v>17</v>
      </c>
      <c r="AT3" s="41" t="s">
        <v>96</v>
      </c>
      <c r="AU3" s="42" t="s">
        <v>30</v>
      </c>
      <c r="AV3" s="42" t="s">
        <v>151</v>
      </c>
      <c r="AW3" s="42" t="s">
        <v>18</v>
      </c>
      <c r="AX3" s="43" t="s">
        <v>120</v>
      </c>
      <c r="AY3" s="43" t="s">
        <v>97</v>
      </c>
      <c r="AZ3" s="43" t="s">
        <v>99</v>
      </c>
      <c r="BA3" s="40" t="s">
        <v>135</v>
      </c>
      <c r="BB3" s="44" t="s">
        <v>47</v>
      </c>
      <c r="BC3" s="44" t="s">
        <v>117</v>
      </c>
      <c r="BD3" s="44" t="s">
        <v>138</v>
      </c>
      <c r="BE3" s="30" t="s">
        <v>156</v>
      </c>
      <c r="BF3" s="40" t="s">
        <v>48</v>
      </c>
      <c r="BG3" s="41" t="s">
        <v>100</v>
      </c>
      <c r="BH3" s="30" t="s">
        <v>49</v>
      </c>
      <c r="BI3" s="30" t="s">
        <v>50</v>
      </c>
      <c r="BJ3" s="30" t="s">
        <v>19</v>
      </c>
      <c r="BK3" s="30" t="s">
        <v>20</v>
      </c>
      <c r="BL3" s="41" t="s">
        <v>101</v>
      </c>
      <c r="BM3" s="30" t="s">
        <v>122</v>
      </c>
      <c r="BN3" s="30" t="s">
        <v>123</v>
      </c>
      <c r="BO3" s="41" t="s">
        <v>130</v>
      </c>
      <c r="BP3" s="45" t="s">
        <v>141</v>
      </c>
      <c r="BQ3" s="30" t="s">
        <v>146</v>
      </c>
      <c r="BR3" s="45" t="s">
        <v>150</v>
      </c>
      <c r="BS3" s="46" t="s">
        <v>51</v>
      </c>
      <c r="BT3" s="47" t="s">
        <v>137</v>
      </c>
      <c r="BU3" s="48" t="s">
        <v>22</v>
      </c>
      <c r="BV3" s="48" t="s">
        <v>22</v>
      </c>
      <c r="BW3" s="48" t="s">
        <v>22</v>
      </c>
      <c r="BX3" s="48" t="s">
        <v>22</v>
      </c>
      <c r="BY3" s="48" t="s">
        <v>22</v>
      </c>
      <c r="BZ3" s="48" t="s">
        <v>22</v>
      </c>
      <c r="CA3" s="48" t="s">
        <v>22</v>
      </c>
      <c r="CB3" s="48" t="s">
        <v>22</v>
      </c>
      <c r="CC3" s="48" t="s">
        <v>22</v>
      </c>
    </row>
    <row r="4" spans="1:81" s="14" customFormat="1" ht="17.25" customHeight="1">
      <c r="A4" s="1"/>
      <c r="B4" s="2"/>
      <c r="C4" s="2"/>
      <c r="D4" s="2" t="s">
        <v>149</v>
      </c>
      <c r="E4" s="2"/>
      <c r="F4" s="1"/>
      <c r="G4" s="2"/>
      <c r="H4" s="2"/>
      <c r="I4" s="2"/>
      <c r="J4" s="3"/>
      <c r="K4" s="1"/>
      <c r="L4" s="4"/>
      <c r="M4" s="5"/>
      <c r="N4" s="4"/>
      <c r="O4" s="4"/>
      <c r="P4" s="5"/>
      <c r="Q4" s="4"/>
      <c r="R4" s="4"/>
      <c r="S4" s="4"/>
      <c r="T4" s="2"/>
      <c r="U4" s="6"/>
      <c r="V4" s="6"/>
      <c r="W4" s="2"/>
      <c r="X4" s="2"/>
      <c r="Y4" s="2"/>
      <c r="Z4" s="2"/>
      <c r="AA4" s="2"/>
      <c r="AB4" s="2"/>
      <c r="AC4" s="7">
        <v>17013</v>
      </c>
      <c r="AD4" s="7">
        <v>1124</v>
      </c>
      <c r="AE4" s="8">
        <v>1000</v>
      </c>
      <c r="AF4" s="7">
        <v>0</v>
      </c>
      <c r="AG4" s="7">
        <v>500</v>
      </c>
      <c r="AH4" s="8">
        <v>0</v>
      </c>
      <c r="AI4" s="8">
        <v>900</v>
      </c>
      <c r="AJ4" s="8">
        <v>350</v>
      </c>
      <c r="AK4" s="8">
        <v>350</v>
      </c>
      <c r="AL4" s="8">
        <v>700</v>
      </c>
      <c r="AM4" s="8">
        <v>350</v>
      </c>
      <c r="AN4" s="8">
        <v>70</v>
      </c>
      <c r="AO4" s="8">
        <v>60</v>
      </c>
      <c r="AP4" s="8">
        <v>300</v>
      </c>
      <c r="AQ4" s="8">
        <v>0</v>
      </c>
      <c r="AR4" s="8">
        <v>600</v>
      </c>
      <c r="AS4" s="8">
        <v>170</v>
      </c>
      <c r="AT4" s="8">
        <v>0</v>
      </c>
      <c r="AU4" s="9">
        <v>-5</v>
      </c>
      <c r="AV4" s="8">
        <v>10000</v>
      </c>
      <c r="AW4" s="8">
        <v>1000</v>
      </c>
      <c r="AX4" s="8">
        <v>850</v>
      </c>
      <c r="AY4" s="8">
        <v>200</v>
      </c>
      <c r="AZ4" s="8">
        <v>1000</v>
      </c>
      <c r="BA4" s="8">
        <v>1212</v>
      </c>
      <c r="BB4" s="10">
        <v>250</v>
      </c>
      <c r="BC4" s="10">
        <v>1000</v>
      </c>
      <c r="BD4" s="8">
        <v>150</v>
      </c>
      <c r="BE4" s="8">
        <v>1700</v>
      </c>
      <c r="BF4" s="8">
        <v>0</v>
      </c>
      <c r="BG4" s="8">
        <v>0</v>
      </c>
      <c r="BH4" s="8">
        <v>425</v>
      </c>
      <c r="BI4" s="8">
        <v>50</v>
      </c>
      <c r="BJ4" s="8">
        <v>30</v>
      </c>
      <c r="BK4" s="8">
        <v>1393</v>
      </c>
      <c r="BL4" s="8">
        <v>0</v>
      </c>
      <c r="BM4" s="8">
        <v>150</v>
      </c>
      <c r="BN4" s="8">
        <v>100</v>
      </c>
      <c r="BO4" s="8">
        <v>4000</v>
      </c>
      <c r="BP4" s="8">
        <v>1100</v>
      </c>
      <c r="BQ4" s="8">
        <v>75</v>
      </c>
      <c r="BR4" s="8">
        <v>11000</v>
      </c>
      <c r="BS4" s="11">
        <v>55000</v>
      </c>
      <c r="BT4" s="12">
        <v>3272</v>
      </c>
      <c r="BU4" s="7"/>
      <c r="BV4" s="7"/>
      <c r="BW4" s="7"/>
      <c r="BX4" s="7"/>
      <c r="BY4" s="7"/>
      <c r="BZ4" s="7"/>
      <c r="CA4" s="7"/>
      <c r="CB4" s="7"/>
      <c r="CC4" s="13" t="s">
        <v>22</v>
      </c>
    </row>
    <row r="5" spans="1:75" s="26" customFormat="1" ht="23.25" customHeight="1">
      <c r="A5" s="50"/>
      <c r="B5" s="51"/>
      <c r="C5" s="51"/>
      <c r="D5" s="51"/>
      <c r="E5" s="51"/>
      <c r="F5" s="50"/>
      <c r="G5" s="51"/>
      <c r="H5" s="51"/>
      <c r="I5" s="51"/>
      <c r="J5" s="52"/>
      <c r="K5" s="50"/>
      <c r="L5" s="53"/>
      <c r="M5" s="54"/>
      <c r="N5" s="53"/>
      <c r="O5" s="55"/>
      <c r="P5" s="56"/>
      <c r="Q5" s="55"/>
      <c r="R5" s="57"/>
      <c r="S5" s="57"/>
      <c r="T5" s="51"/>
      <c r="U5" s="58"/>
      <c r="V5" s="58"/>
      <c r="W5" s="51"/>
      <c r="X5" s="51"/>
      <c r="Y5" s="51"/>
      <c r="Z5" s="51"/>
      <c r="AA5" s="51"/>
      <c r="AB5" s="51"/>
      <c r="AC5" s="59"/>
      <c r="AD5" s="59"/>
      <c r="AE5" s="60"/>
      <c r="AF5" s="60"/>
      <c r="AG5" s="60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  <c r="BB5" s="62"/>
      <c r="BC5" s="62"/>
      <c r="BD5" s="62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3"/>
      <c r="BS5" s="64"/>
      <c r="BT5" s="65"/>
      <c r="BU5" s="66"/>
      <c r="BV5" s="66"/>
      <c r="BW5" s="66"/>
    </row>
    <row r="6" spans="1:75" ht="12.75">
      <c r="A6" s="67"/>
      <c r="B6" s="68">
        <v>44652</v>
      </c>
      <c r="C6" s="69"/>
      <c r="D6" s="70" t="s">
        <v>21</v>
      </c>
      <c r="E6" s="71"/>
      <c r="F6" s="67"/>
      <c r="G6" s="71"/>
      <c r="H6" s="71"/>
      <c r="I6" s="71"/>
      <c r="J6" s="72"/>
      <c r="K6" s="67"/>
      <c r="L6" s="73"/>
      <c r="M6" s="73"/>
      <c r="N6" s="73">
        <v>44562.88</v>
      </c>
      <c r="O6" s="74"/>
      <c r="P6" s="74"/>
      <c r="Q6" s="75">
        <v>62756.43</v>
      </c>
      <c r="R6" s="76"/>
      <c r="S6" s="75">
        <v>2334.81</v>
      </c>
      <c r="T6" s="77">
        <f>N6+Q6+S6</f>
        <v>109654.12</v>
      </c>
      <c r="U6" s="78">
        <f aca="true" t="shared" si="0" ref="U6:U37">SUM(W6:BT6)</f>
        <v>0</v>
      </c>
      <c r="V6" s="78"/>
      <c r="W6" s="79"/>
      <c r="X6" s="77"/>
      <c r="Y6" s="80"/>
      <c r="Z6" s="81"/>
      <c r="AA6" s="81"/>
      <c r="AB6" s="81"/>
      <c r="AC6" s="82"/>
      <c r="AD6" s="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4"/>
      <c r="AX6" s="84"/>
      <c r="AY6" s="84"/>
      <c r="AZ6" s="84"/>
      <c r="BA6" s="83"/>
      <c r="BB6" s="83"/>
      <c r="BC6" s="83"/>
      <c r="BD6" s="83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3"/>
      <c r="BP6" s="83"/>
      <c r="BQ6" s="83"/>
      <c r="BR6" s="85"/>
      <c r="BS6" s="86"/>
      <c r="BT6" s="87"/>
      <c r="BU6" s="86"/>
      <c r="BV6" s="86"/>
      <c r="BW6" s="86"/>
    </row>
    <row r="7" spans="1:75" s="91" customFormat="1" ht="12.75">
      <c r="A7" s="88"/>
      <c r="B7" s="89"/>
      <c r="C7" s="89"/>
      <c r="D7" s="90"/>
      <c r="F7" s="88"/>
      <c r="G7" s="92"/>
      <c r="H7" s="88"/>
      <c r="J7" s="93"/>
      <c r="K7" s="88"/>
      <c r="L7" s="94"/>
      <c r="M7" s="95"/>
      <c r="N7" s="96">
        <f>N6+L7-M7</f>
        <v>44562.88</v>
      </c>
      <c r="O7" s="97"/>
      <c r="P7" s="98"/>
      <c r="Q7" s="99">
        <f>Q6+O7-P7</f>
        <v>62756.43</v>
      </c>
      <c r="R7" s="100"/>
      <c r="S7" s="101">
        <f>S6+R7</f>
        <v>2334.81</v>
      </c>
      <c r="T7" s="77">
        <f aca="true" t="shared" si="1" ref="T7:T70">N7+Q7+S7</f>
        <v>109654.12</v>
      </c>
      <c r="U7" s="78">
        <f t="shared" si="0"/>
        <v>0</v>
      </c>
      <c r="V7" s="78"/>
      <c r="W7" s="79"/>
      <c r="X7" s="102"/>
      <c r="Y7" s="79"/>
      <c r="Z7" s="103"/>
      <c r="AA7" s="103"/>
      <c r="AB7" s="103"/>
      <c r="AC7" s="104"/>
      <c r="AD7" s="104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6"/>
      <c r="AX7" s="106"/>
      <c r="AY7" s="106"/>
      <c r="AZ7" s="106"/>
      <c r="BA7" s="105"/>
      <c r="BB7" s="105"/>
      <c r="BC7" s="105"/>
      <c r="BD7" s="105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5"/>
      <c r="BP7" s="105"/>
      <c r="BQ7" s="105"/>
      <c r="BR7" s="86"/>
      <c r="BS7" s="86"/>
      <c r="BT7" s="87"/>
      <c r="BU7" s="86"/>
      <c r="BV7" s="86"/>
      <c r="BW7" s="86"/>
    </row>
    <row r="8" spans="1:75" s="91" customFormat="1" ht="12.75">
      <c r="A8" s="229">
        <v>1</v>
      </c>
      <c r="B8" s="93">
        <v>44657</v>
      </c>
      <c r="C8" s="107" t="s">
        <v>20</v>
      </c>
      <c r="D8" s="16" t="s">
        <v>165</v>
      </c>
      <c r="F8" s="108">
        <v>101075</v>
      </c>
      <c r="G8" s="92">
        <v>130.5</v>
      </c>
      <c r="H8" s="109"/>
      <c r="J8" s="93">
        <v>44664</v>
      </c>
      <c r="K8" s="88"/>
      <c r="L8" s="110">
        <v>130.5</v>
      </c>
      <c r="M8" s="111"/>
      <c r="N8" s="96">
        <f aca="true" t="shared" si="2" ref="N8:N71">N7+L8-M8</f>
        <v>44693.38</v>
      </c>
      <c r="O8" s="99"/>
      <c r="P8" s="112"/>
      <c r="Q8" s="99">
        <f aca="true" t="shared" si="3" ref="Q8:Q71">Q7+O8-P8</f>
        <v>62756.43</v>
      </c>
      <c r="R8" s="100"/>
      <c r="S8" s="101">
        <f>S7+R8</f>
        <v>2334.81</v>
      </c>
      <c r="T8" s="77">
        <f t="shared" si="1"/>
        <v>109784.62</v>
      </c>
      <c r="U8" s="78">
        <f t="shared" si="0"/>
        <v>130.5</v>
      </c>
      <c r="V8" s="78"/>
      <c r="W8" s="79"/>
      <c r="X8" s="15"/>
      <c r="Y8" s="79"/>
      <c r="Z8" s="26"/>
      <c r="AA8" s="113"/>
      <c r="AB8" s="113"/>
      <c r="AC8" s="104"/>
      <c r="AD8" s="104"/>
      <c r="AE8" s="105"/>
      <c r="AF8" s="105"/>
      <c r="AG8" s="105"/>
      <c r="AH8" s="105"/>
      <c r="AI8" s="105"/>
      <c r="AJ8" s="105"/>
      <c r="AK8" s="105"/>
      <c r="AL8" s="114">
        <v>130.5</v>
      </c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6"/>
      <c r="AX8" s="115"/>
      <c r="AY8" s="106"/>
      <c r="AZ8" s="106"/>
      <c r="BA8" s="105"/>
      <c r="BB8" s="105"/>
      <c r="BC8" s="105"/>
      <c r="BD8" s="105"/>
      <c r="BE8" s="106"/>
      <c r="BF8" s="106"/>
      <c r="BG8" s="106"/>
      <c r="BH8" s="115"/>
      <c r="BI8" s="106"/>
      <c r="BJ8" s="106"/>
      <c r="BK8" s="106"/>
      <c r="BL8" s="106"/>
      <c r="BM8" s="106"/>
      <c r="BN8" s="106"/>
      <c r="BO8" s="105"/>
      <c r="BP8" s="105"/>
      <c r="BQ8" s="105"/>
      <c r="BR8" s="86"/>
      <c r="BS8" s="86"/>
      <c r="BT8" s="87"/>
      <c r="BU8" s="86"/>
      <c r="BV8" s="86"/>
      <c r="BW8" s="86"/>
    </row>
    <row r="9" spans="1:75" s="91" customFormat="1" ht="12.75">
      <c r="A9" s="230">
        <v>2</v>
      </c>
      <c r="B9" s="117">
        <v>44657</v>
      </c>
      <c r="C9" s="118" t="s">
        <v>20</v>
      </c>
      <c r="D9" s="119" t="s">
        <v>166</v>
      </c>
      <c r="E9" s="120"/>
      <c r="F9" s="108">
        <v>100248</v>
      </c>
      <c r="G9" s="121"/>
      <c r="H9" s="122">
        <v>1393</v>
      </c>
      <c r="I9" s="120"/>
      <c r="J9" s="93">
        <v>44664</v>
      </c>
      <c r="K9" s="116"/>
      <c r="L9" s="94"/>
      <c r="M9" s="95">
        <v>1393</v>
      </c>
      <c r="N9" s="96">
        <f t="shared" si="2"/>
        <v>43300.38</v>
      </c>
      <c r="O9" s="97"/>
      <c r="P9" s="98"/>
      <c r="Q9" s="99">
        <f t="shared" si="3"/>
        <v>62756.43</v>
      </c>
      <c r="R9" s="101"/>
      <c r="S9" s="101">
        <f aca="true" t="shared" si="4" ref="S9:S72">S8+R9</f>
        <v>2334.81</v>
      </c>
      <c r="T9" s="77">
        <f t="shared" si="1"/>
        <v>108391.62</v>
      </c>
      <c r="U9" s="78">
        <f t="shared" si="0"/>
        <v>-1393</v>
      </c>
      <c r="V9" s="78"/>
      <c r="W9" s="79"/>
      <c r="X9" s="15"/>
      <c r="Y9" s="79"/>
      <c r="Z9" s="26"/>
      <c r="AA9" s="113"/>
      <c r="AB9" s="113"/>
      <c r="AC9" s="104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106"/>
      <c r="BJ9" s="106"/>
      <c r="BK9" s="115">
        <v>-1393</v>
      </c>
      <c r="BL9" s="106"/>
      <c r="BM9" s="106"/>
      <c r="BN9" s="106"/>
      <c r="BO9" s="105"/>
      <c r="BP9" s="105"/>
      <c r="BQ9" s="105"/>
      <c r="BR9" s="86"/>
      <c r="BS9" s="87"/>
      <c r="BT9" s="87"/>
      <c r="BU9" s="86"/>
      <c r="BV9" s="86"/>
      <c r="BW9" s="86"/>
    </row>
    <row r="10" spans="1:75" s="91" customFormat="1" ht="12.75">
      <c r="A10" s="230">
        <v>3</v>
      </c>
      <c r="B10" s="117">
        <v>44657</v>
      </c>
      <c r="C10" s="118" t="s">
        <v>49</v>
      </c>
      <c r="D10" s="119" t="s">
        <v>167</v>
      </c>
      <c r="E10" s="120"/>
      <c r="F10" s="123">
        <v>100249</v>
      </c>
      <c r="G10" s="121"/>
      <c r="H10" s="121">
        <v>403</v>
      </c>
      <c r="I10" s="120"/>
      <c r="J10" s="93">
        <v>44664</v>
      </c>
      <c r="K10" s="116"/>
      <c r="L10" s="94"/>
      <c r="M10" s="95">
        <v>403</v>
      </c>
      <c r="N10" s="96">
        <f t="shared" si="2"/>
        <v>42897.38</v>
      </c>
      <c r="O10" s="97"/>
      <c r="P10" s="124"/>
      <c r="Q10" s="99">
        <f t="shared" si="3"/>
        <v>62756.43</v>
      </c>
      <c r="R10" s="125"/>
      <c r="S10" s="101">
        <f t="shared" si="4"/>
        <v>2334.81</v>
      </c>
      <c r="T10" s="77">
        <f t="shared" si="1"/>
        <v>107988.62</v>
      </c>
      <c r="U10" s="78">
        <f t="shared" si="0"/>
        <v>-403</v>
      </c>
      <c r="V10" s="78"/>
      <c r="W10" s="79"/>
      <c r="X10" s="15"/>
      <c r="Y10" s="79"/>
      <c r="Z10" s="103"/>
      <c r="AA10" s="103"/>
      <c r="AB10" s="103"/>
      <c r="AC10" s="104"/>
      <c r="AD10" s="104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1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>
        <v>-403</v>
      </c>
      <c r="BI10" s="106"/>
      <c r="BJ10" s="106"/>
      <c r="BK10" s="106"/>
      <c r="BL10" s="106"/>
      <c r="BM10" s="106"/>
      <c r="BN10" s="106"/>
      <c r="BO10" s="105"/>
      <c r="BP10" s="105"/>
      <c r="BQ10" s="105"/>
      <c r="BR10" s="86"/>
      <c r="BS10" s="86"/>
      <c r="BT10" s="87"/>
      <c r="BU10" s="86"/>
      <c r="BV10" s="86"/>
      <c r="BW10" s="86"/>
    </row>
    <row r="11" spans="1:76" ht="12.75">
      <c r="A11" s="230">
        <v>4</v>
      </c>
      <c r="B11" s="117">
        <v>44657</v>
      </c>
      <c r="C11" s="118" t="s">
        <v>121</v>
      </c>
      <c r="D11" s="119" t="s">
        <v>168</v>
      </c>
      <c r="E11" s="120"/>
      <c r="F11" s="123">
        <v>100254</v>
      </c>
      <c r="G11" s="121"/>
      <c r="H11" s="121">
        <v>418</v>
      </c>
      <c r="I11" s="126"/>
      <c r="J11" s="117">
        <v>44694</v>
      </c>
      <c r="K11" s="116"/>
      <c r="L11" s="94"/>
      <c r="M11" s="95">
        <v>418</v>
      </c>
      <c r="N11" s="96">
        <f t="shared" si="2"/>
        <v>42479.38</v>
      </c>
      <c r="O11" s="97"/>
      <c r="P11" s="98"/>
      <c r="Q11" s="99">
        <f t="shared" si="3"/>
        <v>62756.43</v>
      </c>
      <c r="R11" s="101"/>
      <c r="S11" s="101">
        <f t="shared" si="4"/>
        <v>2334.81</v>
      </c>
      <c r="T11" s="77">
        <f t="shared" si="1"/>
        <v>107570.62</v>
      </c>
      <c r="U11" s="78">
        <f t="shared" si="0"/>
        <v>-418</v>
      </c>
      <c r="V11" s="78"/>
      <c r="W11" s="79"/>
      <c r="X11" s="15"/>
      <c r="Y11" s="79"/>
      <c r="AA11" s="113"/>
      <c r="AB11" s="113"/>
      <c r="AC11" s="82"/>
      <c r="AD11" s="82"/>
      <c r="AE11" s="83"/>
      <c r="AF11" s="83"/>
      <c r="AG11" s="83"/>
      <c r="AH11" s="83"/>
      <c r="AI11" s="105"/>
      <c r="AJ11" s="83"/>
      <c r="AK11" s="83"/>
      <c r="AL11" s="105"/>
      <c r="AM11" s="105">
        <v>-418</v>
      </c>
      <c r="AN11" s="83"/>
      <c r="AO11" s="83"/>
      <c r="AP11" s="83"/>
      <c r="AQ11" s="83"/>
      <c r="AR11" s="83"/>
      <c r="AS11" s="83"/>
      <c r="AT11" s="83"/>
      <c r="AU11" s="105"/>
      <c r="AV11" s="83"/>
      <c r="AW11" s="84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4"/>
      <c r="BJ11" s="84"/>
      <c r="BK11" s="115"/>
      <c r="BL11" s="84"/>
      <c r="BM11" s="115"/>
      <c r="BN11" s="84"/>
      <c r="BO11" s="115"/>
      <c r="BP11" s="115"/>
      <c r="BQ11" s="127"/>
      <c r="BR11" s="127"/>
      <c r="BS11" s="127"/>
      <c r="BT11" s="128"/>
      <c r="BU11" s="127"/>
      <c r="BV11" s="127"/>
      <c r="BW11" s="127"/>
      <c r="BX11" s="129"/>
    </row>
    <row r="12" spans="1:76" ht="12.75">
      <c r="A12" s="230">
        <v>5</v>
      </c>
      <c r="B12" s="130">
        <v>44664</v>
      </c>
      <c r="C12" s="118" t="s">
        <v>169</v>
      </c>
      <c r="D12" s="119" t="s">
        <v>170</v>
      </c>
      <c r="E12" s="120"/>
      <c r="F12" s="108" t="s">
        <v>171</v>
      </c>
      <c r="G12" s="121">
        <v>27500</v>
      </c>
      <c r="H12" s="121"/>
      <c r="I12" s="126"/>
      <c r="J12" s="117">
        <v>44658</v>
      </c>
      <c r="K12" s="116">
        <v>103</v>
      </c>
      <c r="L12" s="131"/>
      <c r="M12" s="132"/>
      <c r="N12" s="96">
        <f t="shared" si="2"/>
        <v>42479.38</v>
      </c>
      <c r="O12" s="133">
        <v>27500</v>
      </c>
      <c r="P12" s="134"/>
      <c r="Q12" s="99">
        <f t="shared" si="3"/>
        <v>90256.43</v>
      </c>
      <c r="R12" s="101"/>
      <c r="S12" s="101">
        <f t="shared" si="4"/>
        <v>2334.81</v>
      </c>
      <c r="T12" s="77">
        <f t="shared" si="1"/>
        <v>135070.62</v>
      </c>
      <c r="U12" s="78">
        <f t="shared" si="0"/>
        <v>27500</v>
      </c>
      <c r="V12" s="78"/>
      <c r="W12" s="104"/>
      <c r="X12" s="15"/>
      <c r="Y12" s="104"/>
      <c r="AA12" s="113"/>
      <c r="AB12" s="113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35"/>
      <c r="AV12" s="104"/>
      <c r="AW12" s="104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104"/>
      <c r="BJ12" s="104"/>
      <c r="BK12" s="104"/>
      <c r="BL12" s="104"/>
      <c r="BM12" s="104"/>
      <c r="BN12" s="104"/>
      <c r="BO12" s="115"/>
      <c r="BP12" s="115"/>
      <c r="BQ12" s="127"/>
      <c r="BR12" s="127"/>
      <c r="BS12" s="136">
        <v>27500</v>
      </c>
      <c r="BT12" s="128"/>
      <c r="BU12" s="127"/>
      <c r="BV12" s="127"/>
      <c r="BW12" s="127"/>
      <c r="BX12" s="129"/>
    </row>
    <row r="13" spans="1:76" ht="12.75">
      <c r="A13" s="230">
        <v>6</v>
      </c>
      <c r="B13" s="130">
        <v>44665</v>
      </c>
      <c r="C13" s="118" t="s">
        <v>172</v>
      </c>
      <c r="D13" s="119" t="s">
        <v>173</v>
      </c>
      <c r="E13" s="120"/>
      <c r="F13" s="108" t="s">
        <v>171</v>
      </c>
      <c r="G13" s="121">
        <v>0.39</v>
      </c>
      <c r="H13" s="121"/>
      <c r="I13" s="126"/>
      <c r="J13" s="117">
        <v>44658</v>
      </c>
      <c r="K13" s="116">
        <v>46</v>
      </c>
      <c r="L13" s="137"/>
      <c r="M13" s="132"/>
      <c r="N13" s="96">
        <f t="shared" si="2"/>
        <v>42479.38</v>
      </c>
      <c r="O13" s="138"/>
      <c r="P13" s="134"/>
      <c r="Q13" s="99">
        <f t="shared" si="3"/>
        <v>90256.43</v>
      </c>
      <c r="R13" s="101">
        <v>0.39</v>
      </c>
      <c r="S13" s="101">
        <f t="shared" si="4"/>
        <v>2335.2</v>
      </c>
      <c r="T13" s="77">
        <f t="shared" si="1"/>
        <v>135071.01</v>
      </c>
      <c r="U13" s="78">
        <f t="shared" si="0"/>
        <v>0.39</v>
      </c>
      <c r="V13" s="78"/>
      <c r="W13" s="104"/>
      <c r="X13" s="15"/>
      <c r="Y13" s="104"/>
      <c r="AA13" s="113"/>
      <c r="AB13" s="113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35">
        <v>0.39</v>
      </c>
      <c r="AV13" s="104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104"/>
      <c r="BJ13" s="104"/>
      <c r="BK13" s="104"/>
      <c r="BL13" s="104"/>
      <c r="BM13" s="104"/>
      <c r="BN13" s="104"/>
      <c r="BO13" s="115"/>
      <c r="BP13" s="115"/>
      <c r="BQ13" s="127"/>
      <c r="BR13" s="127"/>
      <c r="BS13" s="127"/>
      <c r="BT13" s="128"/>
      <c r="BU13" s="127"/>
      <c r="BV13" s="127"/>
      <c r="BW13" s="127"/>
      <c r="BX13" s="129"/>
    </row>
    <row r="14" spans="1:76" ht="12.75">
      <c r="A14" s="230">
        <v>7</v>
      </c>
      <c r="B14" s="130">
        <v>44671</v>
      </c>
      <c r="C14" s="118" t="s">
        <v>174</v>
      </c>
      <c r="D14" s="119" t="s">
        <v>175</v>
      </c>
      <c r="E14" s="120"/>
      <c r="F14" s="108">
        <v>100699</v>
      </c>
      <c r="G14" s="121"/>
      <c r="H14" s="121">
        <v>220</v>
      </c>
      <c r="I14" s="126"/>
      <c r="J14" s="117">
        <v>44722</v>
      </c>
      <c r="K14" s="116">
        <v>106</v>
      </c>
      <c r="L14" s="131"/>
      <c r="M14" s="132"/>
      <c r="N14" s="96">
        <f t="shared" si="2"/>
        <v>42479.38</v>
      </c>
      <c r="O14" s="133"/>
      <c r="P14" s="134">
        <v>220</v>
      </c>
      <c r="Q14" s="99">
        <f t="shared" si="3"/>
        <v>90036.43</v>
      </c>
      <c r="R14" s="101"/>
      <c r="S14" s="101">
        <f t="shared" si="4"/>
        <v>2335.2</v>
      </c>
      <c r="T14" s="77">
        <f t="shared" si="1"/>
        <v>134851.01</v>
      </c>
      <c r="U14" s="78">
        <f t="shared" si="0"/>
        <v>-220</v>
      </c>
      <c r="V14" s="78"/>
      <c r="W14" s="104"/>
      <c r="X14" s="15"/>
      <c r="Y14" s="104"/>
      <c r="AA14" s="113"/>
      <c r="AB14" s="113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>
        <v>-220</v>
      </c>
      <c r="AQ14" s="104"/>
      <c r="AR14" s="104"/>
      <c r="AS14" s="104"/>
      <c r="AT14" s="104"/>
      <c r="AU14" s="104"/>
      <c r="AV14" s="104"/>
      <c r="AW14" s="104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104"/>
      <c r="BJ14" s="104"/>
      <c r="BK14" s="104"/>
      <c r="BL14" s="104"/>
      <c r="BM14" s="104"/>
      <c r="BN14" s="104"/>
      <c r="BO14" s="115"/>
      <c r="BP14" s="115"/>
      <c r="BQ14" s="127"/>
      <c r="BR14" s="127"/>
      <c r="BS14" s="127"/>
      <c r="BT14" s="128"/>
      <c r="BU14" s="127"/>
      <c r="BV14" s="127"/>
      <c r="BW14" s="127"/>
      <c r="BX14" s="129"/>
    </row>
    <row r="15" spans="1:76" ht="12.75">
      <c r="A15" s="230">
        <v>8</v>
      </c>
      <c r="B15" s="130">
        <v>44671</v>
      </c>
      <c r="C15" s="118" t="s">
        <v>176</v>
      </c>
      <c r="D15" s="119" t="s">
        <v>177</v>
      </c>
      <c r="E15" s="120"/>
      <c r="F15" s="108">
        <v>100700</v>
      </c>
      <c r="G15" s="121"/>
      <c r="H15" s="121">
        <v>30.99</v>
      </c>
      <c r="I15" s="126"/>
      <c r="J15" s="117">
        <v>44698</v>
      </c>
      <c r="K15" s="116">
        <v>105</v>
      </c>
      <c r="L15" s="131"/>
      <c r="M15" s="132"/>
      <c r="N15" s="96">
        <f t="shared" si="2"/>
        <v>42479.38</v>
      </c>
      <c r="O15" s="133"/>
      <c r="P15" s="134">
        <v>30.99</v>
      </c>
      <c r="Q15" s="99">
        <f t="shared" si="3"/>
        <v>90005.43999999999</v>
      </c>
      <c r="R15" s="101"/>
      <c r="S15" s="101">
        <f t="shared" si="4"/>
        <v>2335.2</v>
      </c>
      <c r="T15" s="77">
        <f t="shared" si="1"/>
        <v>134820.02</v>
      </c>
      <c r="U15" s="78">
        <f t="shared" si="0"/>
        <v>-30.99</v>
      </c>
      <c r="V15" s="78"/>
      <c r="W15" s="104"/>
      <c r="X15" s="15"/>
      <c r="Y15" s="104"/>
      <c r="AA15" s="113"/>
      <c r="AB15" s="113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>
        <v>-30.99</v>
      </c>
      <c r="AW15" s="104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104"/>
      <c r="BJ15" s="104"/>
      <c r="BK15" s="104"/>
      <c r="BL15" s="104"/>
      <c r="BM15" s="104"/>
      <c r="BN15" s="104"/>
      <c r="BO15" s="115"/>
      <c r="BP15" s="115"/>
      <c r="BQ15" s="127"/>
      <c r="BR15" s="127"/>
      <c r="BS15" s="127"/>
      <c r="BT15" s="128"/>
      <c r="BU15" s="127"/>
      <c r="BV15" s="127"/>
      <c r="BW15" s="127"/>
      <c r="BX15" s="129"/>
    </row>
    <row r="16" spans="1:76" ht="12.75">
      <c r="A16" s="230">
        <v>9</v>
      </c>
      <c r="B16" s="130">
        <v>44671</v>
      </c>
      <c r="C16" s="118" t="s">
        <v>178</v>
      </c>
      <c r="D16" s="119" t="s">
        <v>179</v>
      </c>
      <c r="E16" s="120"/>
      <c r="F16" s="139">
        <v>100722</v>
      </c>
      <c r="G16" s="121"/>
      <c r="H16" s="121">
        <v>44.1</v>
      </c>
      <c r="I16" s="126"/>
      <c r="J16" s="117">
        <v>44753</v>
      </c>
      <c r="K16" s="116">
        <v>107</v>
      </c>
      <c r="L16" s="131"/>
      <c r="M16" s="132"/>
      <c r="N16" s="96">
        <f t="shared" si="2"/>
        <v>42479.38</v>
      </c>
      <c r="O16" s="133"/>
      <c r="P16" s="134">
        <v>44.1</v>
      </c>
      <c r="Q16" s="99">
        <f t="shared" si="3"/>
        <v>89961.33999999998</v>
      </c>
      <c r="R16" s="101"/>
      <c r="S16" s="101">
        <f t="shared" si="4"/>
        <v>2335.2</v>
      </c>
      <c r="T16" s="77">
        <f t="shared" si="1"/>
        <v>134775.91999999998</v>
      </c>
      <c r="U16" s="78">
        <f t="shared" si="0"/>
        <v>-44.1</v>
      </c>
      <c r="V16" s="78"/>
      <c r="W16" s="104"/>
      <c r="X16" s="15"/>
      <c r="Y16" s="104"/>
      <c r="AA16" s="140"/>
      <c r="AB16" s="140"/>
      <c r="AC16" s="104"/>
      <c r="AD16" s="104"/>
      <c r="AE16" s="104"/>
      <c r="AF16" s="104"/>
      <c r="AG16" s="104"/>
      <c r="AH16" s="104"/>
      <c r="AI16" s="104"/>
      <c r="AJ16" s="104"/>
      <c r="AK16" s="104"/>
      <c r="AL16" s="135"/>
      <c r="AM16" s="104"/>
      <c r="AN16" s="104"/>
      <c r="AO16" s="104"/>
      <c r="AP16" s="104"/>
      <c r="AQ16" s="104"/>
      <c r="AR16" s="104">
        <v>-44.1</v>
      </c>
      <c r="AS16" s="104"/>
      <c r="AT16" s="104"/>
      <c r="AU16" s="104"/>
      <c r="AV16" s="141"/>
      <c r="AW16" s="106"/>
      <c r="AX16" s="106"/>
      <c r="AY16" s="106"/>
      <c r="AZ16" s="106"/>
      <c r="BA16" s="105"/>
      <c r="BB16" s="105"/>
      <c r="BC16" s="105"/>
      <c r="BD16" s="105"/>
      <c r="BE16" s="86"/>
      <c r="BF16" s="86"/>
      <c r="BG16" s="86"/>
      <c r="BH16" s="86"/>
      <c r="BI16" s="104"/>
      <c r="BJ16" s="104"/>
      <c r="BK16" s="104"/>
      <c r="BL16" s="104"/>
      <c r="BM16" s="104"/>
      <c r="BN16" s="104"/>
      <c r="BO16" s="115"/>
      <c r="BP16" s="115"/>
      <c r="BQ16" s="127"/>
      <c r="BR16" s="127"/>
      <c r="BS16" s="127"/>
      <c r="BT16" s="128"/>
      <c r="BU16" s="127"/>
      <c r="BV16" s="127"/>
      <c r="BW16" s="127"/>
      <c r="BX16" s="129"/>
    </row>
    <row r="17" spans="1:76" ht="12.75">
      <c r="A17" s="116">
        <v>10</v>
      </c>
      <c r="B17" s="130">
        <v>44671</v>
      </c>
      <c r="C17" s="118" t="s">
        <v>180</v>
      </c>
      <c r="D17" s="119" t="s">
        <v>181</v>
      </c>
      <c r="E17" s="120"/>
      <c r="F17" s="139">
        <v>100702</v>
      </c>
      <c r="G17" s="121"/>
      <c r="H17" s="121">
        <v>2600</v>
      </c>
      <c r="I17" s="126"/>
      <c r="J17" s="117">
        <v>44722</v>
      </c>
      <c r="K17" s="116">
        <v>106</v>
      </c>
      <c r="L17" s="137"/>
      <c r="M17" s="132"/>
      <c r="N17" s="96">
        <f t="shared" si="2"/>
        <v>42479.38</v>
      </c>
      <c r="O17" s="138"/>
      <c r="P17" s="134">
        <v>2600</v>
      </c>
      <c r="Q17" s="99">
        <f t="shared" si="3"/>
        <v>87361.33999999998</v>
      </c>
      <c r="R17" s="101"/>
      <c r="S17" s="101">
        <f t="shared" si="4"/>
        <v>2335.2</v>
      </c>
      <c r="T17" s="77">
        <f t="shared" si="1"/>
        <v>132175.91999999998</v>
      </c>
      <c r="U17" s="78">
        <f t="shared" si="0"/>
        <v>-2600</v>
      </c>
      <c r="V17" s="78"/>
      <c r="W17" s="104"/>
      <c r="X17" s="15"/>
      <c r="Y17" s="104"/>
      <c r="Z17" s="140"/>
      <c r="AA17" s="140"/>
      <c r="AB17" s="140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104"/>
      <c r="BJ17" s="104"/>
      <c r="BK17" s="104"/>
      <c r="BL17" s="104"/>
      <c r="BM17" s="104"/>
      <c r="BN17" s="104"/>
      <c r="BO17" s="115"/>
      <c r="BP17" s="115"/>
      <c r="BQ17" s="127"/>
      <c r="BR17" s="127">
        <v>-2600</v>
      </c>
      <c r="BS17" s="127"/>
      <c r="BT17" s="128"/>
      <c r="BU17" s="127"/>
      <c r="BV17" s="127"/>
      <c r="BW17" s="127"/>
      <c r="BX17" s="129"/>
    </row>
    <row r="18" spans="1:76" ht="12.75">
      <c r="A18" s="116">
        <v>10</v>
      </c>
      <c r="B18" s="130">
        <v>44671</v>
      </c>
      <c r="C18" s="118" t="s">
        <v>182</v>
      </c>
      <c r="D18" s="119" t="s">
        <v>181</v>
      </c>
      <c r="E18" s="120"/>
      <c r="F18" s="139">
        <v>100703</v>
      </c>
      <c r="G18" s="121"/>
      <c r="H18" s="121">
        <v>960</v>
      </c>
      <c r="I18" s="126"/>
      <c r="J18" s="117">
        <v>44692</v>
      </c>
      <c r="K18" s="116">
        <v>104</v>
      </c>
      <c r="L18" s="137"/>
      <c r="M18" s="132"/>
      <c r="N18" s="96">
        <f t="shared" si="2"/>
        <v>42479.38</v>
      </c>
      <c r="O18" s="138"/>
      <c r="P18" s="134">
        <v>960</v>
      </c>
      <c r="Q18" s="99">
        <f t="shared" si="3"/>
        <v>86401.33999999998</v>
      </c>
      <c r="R18" s="101"/>
      <c r="S18" s="101">
        <f t="shared" si="4"/>
        <v>2335.2</v>
      </c>
      <c r="T18" s="77">
        <f t="shared" si="1"/>
        <v>131215.91999999998</v>
      </c>
      <c r="U18" s="78">
        <f t="shared" si="0"/>
        <v>-960</v>
      </c>
      <c r="V18" s="78"/>
      <c r="W18" s="104"/>
      <c r="X18" s="15"/>
      <c r="Y18" s="104"/>
      <c r="Z18" s="140"/>
      <c r="AA18" s="140"/>
      <c r="AB18" s="140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104"/>
      <c r="BJ18" s="104"/>
      <c r="BK18" s="104"/>
      <c r="BL18" s="104"/>
      <c r="BM18" s="104"/>
      <c r="BN18" s="104"/>
      <c r="BO18" s="115"/>
      <c r="BP18" s="115"/>
      <c r="BQ18" s="127"/>
      <c r="BR18" s="127">
        <v>-960</v>
      </c>
      <c r="BS18" s="127"/>
      <c r="BT18" s="128"/>
      <c r="BU18" s="127"/>
      <c r="BV18" s="127"/>
      <c r="BW18" s="127"/>
      <c r="BX18" s="129"/>
    </row>
    <row r="19" spans="1:76" ht="12.75">
      <c r="A19" s="116">
        <v>10</v>
      </c>
      <c r="B19" s="130">
        <v>44671</v>
      </c>
      <c r="C19" s="118" t="s">
        <v>183</v>
      </c>
      <c r="D19" s="119" t="s">
        <v>181</v>
      </c>
      <c r="E19" s="120"/>
      <c r="F19" s="139">
        <v>100704</v>
      </c>
      <c r="G19" s="121"/>
      <c r="H19" s="121">
        <v>497</v>
      </c>
      <c r="I19" s="126"/>
      <c r="J19" s="117">
        <v>44784</v>
      </c>
      <c r="K19" s="116">
        <v>108</v>
      </c>
      <c r="L19" s="131"/>
      <c r="M19" s="132"/>
      <c r="N19" s="96">
        <f t="shared" si="2"/>
        <v>42479.38</v>
      </c>
      <c r="O19" s="133"/>
      <c r="P19" s="134">
        <v>497</v>
      </c>
      <c r="Q19" s="99">
        <f t="shared" si="3"/>
        <v>85904.33999999998</v>
      </c>
      <c r="R19" s="101"/>
      <c r="S19" s="101">
        <f t="shared" si="4"/>
        <v>2335.2</v>
      </c>
      <c r="T19" s="77">
        <f t="shared" si="1"/>
        <v>130718.91999999997</v>
      </c>
      <c r="U19" s="78">
        <f t="shared" si="0"/>
        <v>-497</v>
      </c>
      <c r="V19" s="78"/>
      <c r="W19" s="104"/>
      <c r="X19" s="15"/>
      <c r="Y19" s="104"/>
      <c r="Z19" s="140"/>
      <c r="AA19" s="140"/>
      <c r="AB19" s="140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104"/>
      <c r="BJ19" s="104"/>
      <c r="BK19" s="104"/>
      <c r="BL19" s="104"/>
      <c r="BM19" s="104"/>
      <c r="BN19" s="104"/>
      <c r="BO19" s="115"/>
      <c r="BP19" s="115"/>
      <c r="BQ19" s="127"/>
      <c r="BR19" s="127">
        <v>-497</v>
      </c>
      <c r="BS19" s="127"/>
      <c r="BT19" s="128"/>
      <c r="BU19" s="127"/>
      <c r="BV19" s="127"/>
      <c r="BW19" s="127"/>
      <c r="BX19" s="129"/>
    </row>
    <row r="20" spans="1:76" ht="12.75" customHeight="1">
      <c r="A20" s="116">
        <v>10</v>
      </c>
      <c r="B20" s="130">
        <v>44671</v>
      </c>
      <c r="C20" s="118" t="s">
        <v>184</v>
      </c>
      <c r="D20" s="119" t="s">
        <v>185</v>
      </c>
      <c r="E20" s="120"/>
      <c r="F20" s="139">
        <v>100705</v>
      </c>
      <c r="G20" s="121"/>
      <c r="H20" s="121">
        <v>300</v>
      </c>
      <c r="I20" s="126"/>
      <c r="J20" s="117">
        <v>44692</v>
      </c>
      <c r="K20" s="116">
        <v>104</v>
      </c>
      <c r="L20" s="131"/>
      <c r="M20" s="132"/>
      <c r="N20" s="96">
        <f t="shared" si="2"/>
        <v>42479.38</v>
      </c>
      <c r="O20" s="133"/>
      <c r="P20" s="134">
        <v>300</v>
      </c>
      <c r="Q20" s="99">
        <f t="shared" si="3"/>
        <v>85604.33999999998</v>
      </c>
      <c r="R20" s="101"/>
      <c r="S20" s="101">
        <f t="shared" si="4"/>
        <v>2335.2</v>
      </c>
      <c r="T20" s="77">
        <f t="shared" si="1"/>
        <v>130418.91999999997</v>
      </c>
      <c r="U20" s="78">
        <f t="shared" si="0"/>
        <v>-300</v>
      </c>
      <c r="V20" s="78"/>
      <c r="W20" s="104"/>
      <c r="X20" s="15"/>
      <c r="Y20" s="104"/>
      <c r="AA20" s="140"/>
      <c r="AB20" s="140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104"/>
      <c r="BJ20" s="104"/>
      <c r="BK20" s="104"/>
      <c r="BL20" s="104"/>
      <c r="BM20" s="104"/>
      <c r="BN20" s="104"/>
      <c r="BO20" s="115"/>
      <c r="BP20" s="115"/>
      <c r="BQ20" s="127"/>
      <c r="BR20" s="127">
        <v>-300</v>
      </c>
      <c r="BS20" s="127"/>
      <c r="BT20" s="128"/>
      <c r="BU20" s="127"/>
      <c r="BV20" s="127"/>
      <c r="BW20" s="127"/>
      <c r="BX20" s="129"/>
    </row>
    <row r="21" spans="1:76" ht="12.75">
      <c r="A21" s="116">
        <v>11</v>
      </c>
      <c r="B21" s="130">
        <v>44671</v>
      </c>
      <c r="C21" s="118" t="s">
        <v>186</v>
      </c>
      <c r="D21" s="119" t="s">
        <v>187</v>
      </c>
      <c r="E21" s="120"/>
      <c r="F21" s="139">
        <v>100706</v>
      </c>
      <c r="G21" s="142"/>
      <c r="H21" s="121">
        <v>476</v>
      </c>
      <c r="I21" s="126"/>
      <c r="J21" s="117">
        <v>44692</v>
      </c>
      <c r="K21" s="116">
        <v>104</v>
      </c>
      <c r="L21" s="131"/>
      <c r="M21" s="132"/>
      <c r="N21" s="96">
        <f t="shared" si="2"/>
        <v>42479.38</v>
      </c>
      <c r="O21" s="133"/>
      <c r="P21" s="134">
        <v>476</v>
      </c>
      <c r="Q21" s="99">
        <f t="shared" si="3"/>
        <v>85128.33999999998</v>
      </c>
      <c r="R21" s="101"/>
      <c r="S21" s="101">
        <f t="shared" si="4"/>
        <v>2335.2</v>
      </c>
      <c r="T21" s="77">
        <f t="shared" si="1"/>
        <v>129942.91999999997</v>
      </c>
      <c r="U21" s="78">
        <f t="shared" si="0"/>
        <v>-476</v>
      </c>
      <c r="V21" s="78"/>
      <c r="W21" s="104"/>
      <c r="X21" s="15"/>
      <c r="Y21" s="104"/>
      <c r="Z21" s="140"/>
      <c r="AA21" s="140"/>
      <c r="AB21" s="140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86"/>
      <c r="AY21" s="86"/>
      <c r="AZ21" s="86"/>
      <c r="BA21" s="86"/>
      <c r="BB21" s="86"/>
      <c r="BC21" s="86"/>
      <c r="BD21" s="86"/>
      <c r="BE21" s="86">
        <v>-476</v>
      </c>
      <c r="BF21" s="86"/>
      <c r="BG21" s="86"/>
      <c r="BH21" s="86"/>
      <c r="BI21" s="104"/>
      <c r="BJ21" s="86"/>
      <c r="BK21" s="86"/>
      <c r="BL21" s="86"/>
      <c r="BM21" s="86"/>
      <c r="BN21" s="86"/>
      <c r="BO21" s="127"/>
      <c r="BP21" s="127"/>
      <c r="BQ21" s="127"/>
      <c r="BR21" s="127"/>
      <c r="BS21" s="127"/>
      <c r="BT21" s="128"/>
      <c r="BU21" s="127"/>
      <c r="BV21" s="127"/>
      <c r="BW21" s="127"/>
      <c r="BX21" s="129"/>
    </row>
    <row r="22" spans="1:76" ht="12.75">
      <c r="A22" s="116">
        <v>12</v>
      </c>
      <c r="B22" s="130">
        <v>44687</v>
      </c>
      <c r="C22" s="118" t="s">
        <v>188</v>
      </c>
      <c r="D22" s="119" t="s">
        <v>192</v>
      </c>
      <c r="E22" s="143"/>
      <c r="F22" s="123" t="s">
        <v>189</v>
      </c>
      <c r="G22" s="121"/>
      <c r="H22" s="121">
        <v>8.51</v>
      </c>
      <c r="I22" s="126"/>
      <c r="J22" s="117">
        <v>44692</v>
      </c>
      <c r="K22" s="116">
        <v>104</v>
      </c>
      <c r="L22" s="131"/>
      <c r="M22" s="132"/>
      <c r="N22" s="96">
        <f t="shared" si="2"/>
        <v>42479.38</v>
      </c>
      <c r="O22" s="133"/>
      <c r="P22" s="134">
        <v>8.51</v>
      </c>
      <c r="Q22" s="99">
        <f t="shared" si="3"/>
        <v>85119.82999999999</v>
      </c>
      <c r="R22" s="101"/>
      <c r="S22" s="101">
        <f t="shared" si="4"/>
        <v>2335.2</v>
      </c>
      <c r="T22" s="77">
        <f t="shared" si="1"/>
        <v>129934.40999999999</v>
      </c>
      <c r="U22" s="78">
        <f t="shared" si="0"/>
        <v>-8.51</v>
      </c>
      <c r="V22" s="78"/>
      <c r="W22" s="104"/>
      <c r="X22" s="15" t="s">
        <v>190</v>
      </c>
      <c r="Y22" s="104">
        <v>-1.42</v>
      </c>
      <c r="Z22" s="140" t="s">
        <v>191</v>
      </c>
      <c r="AA22" s="140" t="s">
        <v>188</v>
      </c>
      <c r="AB22" s="140" t="s">
        <v>192</v>
      </c>
      <c r="AC22" s="104"/>
      <c r="AD22" s="104"/>
      <c r="AE22" s="104"/>
      <c r="AF22" s="104"/>
      <c r="AG22" s="104"/>
      <c r="AH22" s="104"/>
      <c r="AI22" s="104"/>
      <c r="AJ22" s="104"/>
      <c r="AK22" s="104"/>
      <c r="AL22" s="104">
        <v>-7.09</v>
      </c>
      <c r="AM22" s="104"/>
      <c r="AN22" s="104"/>
      <c r="AO22" s="104"/>
      <c r="AP22" s="104"/>
      <c r="AQ22" s="104"/>
      <c r="AR22" s="104"/>
      <c r="AS22" s="104"/>
      <c r="AT22" s="104"/>
      <c r="AU22" s="104"/>
      <c r="AV22" s="144"/>
      <c r="AW22" s="106"/>
      <c r="AX22" s="106"/>
      <c r="AY22" s="106"/>
      <c r="AZ22" s="106"/>
      <c r="BA22" s="106"/>
      <c r="BB22" s="106"/>
      <c r="BC22" s="106"/>
      <c r="BD22" s="106"/>
      <c r="BH22" s="86"/>
      <c r="BI22" s="104"/>
      <c r="BJ22" s="86"/>
      <c r="BK22" s="86"/>
      <c r="BL22" s="86"/>
      <c r="BM22" s="86"/>
      <c r="BN22" s="86"/>
      <c r="BO22" s="127"/>
      <c r="BP22" s="127"/>
      <c r="BQ22" s="127"/>
      <c r="BR22" s="127"/>
      <c r="BS22" s="127"/>
      <c r="BT22" s="128"/>
      <c r="BU22" s="127"/>
      <c r="BV22" s="127"/>
      <c r="BW22" s="127"/>
      <c r="BX22" s="129"/>
    </row>
    <row r="23" spans="1:76" ht="12.75">
      <c r="A23" s="116">
        <v>13</v>
      </c>
      <c r="B23" s="130">
        <v>44692</v>
      </c>
      <c r="C23" s="118" t="s">
        <v>193</v>
      </c>
      <c r="D23" s="119" t="s">
        <v>194</v>
      </c>
      <c r="E23" s="120"/>
      <c r="F23" s="123">
        <v>100707</v>
      </c>
      <c r="G23" s="121"/>
      <c r="H23" s="121">
        <v>862.05</v>
      </c>
      <c r="I23" s="126"/>
      <c r="J23" s="117">
        <v>44722</v>
      </c>
      <c r="K23" s="116">
        <v>106</v>
      </c>
      <c r="L23" s="131"/>
      <c r="M23" s="132"/>
      <c r="N23" s="96">
        <f t="shared" si="2"/>
        <v>42479.38</v>
      </c>
      <c r="O23" s="133"/>
      <c r="P23" s="134">
        <v>862.05</v>
      </c>
      <c r="Q23" s="99">
        <f t="shared" si="3"/>
        <v>84257.77999999998</v>
      </c>
      <c r="R23" s="101"/>
      <c r="S23" s="101">
        <f t="shared" si="4"/>
        <v>2335.2</v>
      </c>
      <c r="T23" s="77">
        <f t="shared" si="1"/>
        <v>129072.35999999997</v>
      </c>
      <c r="U23" s="78">
        <f t="shared" si="0"/>
        <v>-862.05</v>
      </c>
      <c r="V23" s="78"/>
      <c r="W23" s="104"/>
      <c r="X23" s="15"/>
      <c r="Y23" s="104"/>
      <c r="Z23" s="140"/>
      <c r="AA23" s="140"/>
      <c r="AB23" s="140"/>
      <c r="AC23" s="104"/>
      <c r="AD23" s="104"/>
      <c r="AE23" s="104"/>
      <c r="AF23" s="104"/>
      <c r="AG23" s="104"/>
      <c r="AH23" s="104"/>
      <c r="AI23" s="104">
        <v>-862.05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104"/>
      <c r="BJ23" s="86"/>
      <c r="BK23" s="86"/>
      <c r="BL23" s="86"/>
      <c r="BM23" s="86"/>
      <c r="BN23" s="86"/>
      <c r="BO23" s="127"/>
      <c r="BP23" s="127"/>
      <c r="BQ23" s="127"/>
      <c r="BR23" s="127"/>
      <c r="BS23" s="127"/>
      <c r="BT23" s="128"/>
      <c r="BU23" s="127"/>
      <c r="BV23" s="127"/>
      <c r="BW23" s="127"/>
      <c r="BX23" s="129"/>
    </row>
    <row r="24" spans="1:75" ht="12.75">
      <c r="A24" s="116">
        <v>14</v>
      </c>
      <c r="B24" s="130">
        <v>44692</v>
      </c>
      <c r="C24" s="118" t="s">
        <v>178</v>
      </c>
      <c r="D24" s="119" t="s">
        <v>195</v>
      </c>
      <c r="E24" s="120"/>
      <c r="F24" s="139">
        <v>100708</v>
      </c>
      <c r="G24" s="121"/>
      <c r="H24" s="121">
        <v>737.5</v>
      </c>
      <c r="I24" s="126"/>
      <c r="J24" s="117">
        <v>44722</v>
      </c>
      <c r="K24" s="116">
        <v>106</v>
      </c>
      <c r="L24" s="131"/>
      <c r="M24" s="132"/>
      <c r="N24" s="96">
        <f t="shared" si="2"/>
        <v>42479.38</v>
      </c>
      <c r="O24" s="133"/>
      <c r="P24" s="134">
        <v>737.5</v>
      </c>
      <c r="Q24" s="99">
        <f t="shared" si="3"/>
        <v>83520.27999999998</v>
      </c>
      <c r="R24" s="101"/>
      <c r="S24" s="101">
        <f t="shared" si="4"/>
        <v>2335.2</v>
      </c>
      <c r="T24" s="77">
        <f t="shared" si="1"/>
        <v>128334.85999999997</v>
      </c>
      <c r="U24" s="78">
        <f t="shared" si="0"/>
        <v>-737.5</v>
      </c>
      <c r="V24" s="78"/>
      <c r="W24" s="104"/>
      <c r="X24" s="15"/>
      <c r="Y24" s="104"/>
      <c r="Z24" s="140"/>
      <c r="AA24" s="140"/>
      <c r="AB24" s="140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>
        <v>-737.5</v>
      </c>
      <c r="AW24" s="86"/>
      <c r="AX24" s="10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104"/>
      <c r="BJ24" s="86"/>
      <c r="BK24" s="86"/>
      <c r="BL24" s="86"/>
      <c r="BM24" s="86"/>
      <c r="BN24" s="86"/>
      <c r="BO24" s="127"/>
      <c r="BP24" s="127"/>
      <c r="BQ24" s="127"/>
      <c r="BR24" s="127"/>
      <c r="BS24" s="127"/>
      <c r="BT24" s="87"/>
      <c r="BU24" s="86"/>
      <c r="BV24" s="86"/>
      <c r="BW24" s="86"/>
    </row>
    <row r="25" spans="1:75" ht="12.75">
      <c r="A25" s="116">
        <v>15</v>
      </c>
      <c r="B25" s="130">
        <v>44692</v>
      </c>
      <c r="C25" s="118" t="s">
        <v>178</v>
      </c>
      <c r="D25" s="119" t="s">
        <v>196</v>
      </c>
      <c r="E25" s="120"/>
      <c r="F25" s="139">
        <v>100709</v>
      </c>
      <c r="G25" s="121"/>
      <c r="H25" s="121">
        <v>37</v>
      </c>
      <c r="I25" s="126"/>
      <c r="J25" s="117">
        <v>44722</v>
      </c>
      <c r="K25" s="116">
        <v>106</v>
      </c>
      <c r="L25" s="131"/>
      <c r="M25" s="132"/>
      <c r="N25" s="96">
        <f t="shared" si="2"/>
        <v>42479.38</v>
      </c>
      <c r="O25" s="133"/>
      <c r="P25" s="134">
        <v>37</v>
      </c>
      <c r="Q25" s="99">
        <f t="shared" si="3"/>
        <v>83483.27999999998</v>
      </c>
      <c r="R25" s="101"/>
      <c r="S25" s="101">
        <f t="shared" si="4"/>
        <v>2335.2</v>
      </c>
      <c r="T25" s="77">
        <f t="shared" si="1"/>
        <v>128297.85999999997</v>
      </c>
      <c r="U25" s="78">
        <f t="shared" si="0"/>
        <v>-37</v>
      </c>
      <c r="V25" s="78"/>
      <c r="W25" s="104"/>
      <c r="X25" s="15"/>
      <c r="Y25" s="104"/>
      <c r="Z25" s="145"/>
      <c r="AA25" s="140"/>
      <c r="AB25" s="140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86"/>
      <c r="AY25" s="86"/>
      <c r="AZ25" s="86"/>
      <c r="BA25" s="86"/>
      <c r="BB25" s="86"/>
      <c r="BC25" s="86"/>
      <c r="BD25" s="86"/>
      <c r="BE25" s="86">
        <v>-37</v>
      </c>
      <c r="BF25" s="86"/>
      <c r="BG25" s="86"/>
      <c r="BH25" s="86"/>
      <c r="BI25" s="104"/>
      <c r="BJ25" s="86"/>
      <c r="BK25" s="86"/>
      <c r="BL25" s="86"/>
      <c r="BM25" s="86"/>
      <c r="BN25" s="86"/>
      <c r="BO25" s="127"/>
      <c r="BP25" s="127"/>
      <c r="BQ25" s="127"/>
      <c r="BR25" s="127"/>
      <c r="BS25" s="127"/>
      <c r="BT25" s="87"/>
      <c r="BU25" s="86"/>
      <c r="BV25" s="86"/>
      <c r="BW25" s="86"/>
    </row>
    <row r="26" spans="1:75" ht="12.75">
      <c r="A26" s="116">
        <v>16</v>
      </c>
      <c r="B26" s="130">
        <v>44692</v>
      </c>
      <c r="C26" s="118" t="s">
        <v>197</v>
      </c>
      <c r="D26" s="119" t="s">
        <v>198</v>
      </c>
      <c r="E26" s="120"/>
      <c r="F26" s="139">
        <v>100710</v>
      </c>
      <c r="G26" s="121"/>
      <c r="H26" s="121">
        <v>963.15</v>
      </c>
      <c r="I26" s="126"/>
      <c r="J26" s="117">
        <v>44692</v>
      </c>
      <c r="K26" s="116">
        <v>104</v>
      </c>
      <c r="L26" s="131"/>
      <c r="M26" s="132"/>
      <c r="N26" s="96">
        <f t="shared" si="2"/>
        <v>42479.38</v>
      </c>
      <c r="O26" s="133"/>
      <c r="P26" s="134">
        <v>963.15</v>
      </c>
      <c r="Q26" s="99">
        <f t="shared" si="3"/>
        <v>82520.12999999999</v>
      </c>
      <c r="R26" s="101"/>
      <c r="S26" s="101">
        <f t="shared" si="4"/>
        <v>2335.2</v>
      </c>
      <c r="T26" s="77">
        <f t="shared" si="1"/>
        <v>127334.70999999998</v>
      </c>
      <c r="U26" s="78">
        <f t="shared" si="0"/>
        <v>-963.15</v>
      </c>
      <c r="V26" s="78"/>
      <c r="W26" s="104"/>
      <c r="X26" s="15"/>
      <c r="Y26" s="104"/>
      <c r="Z26" s="145"/>
      <c r="AA26" s="140"/>
      <c r="AB26" s="140"/>
      <c r="AC26" s="104">
        <v>-963.15</v>
      </c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104"/>
      <c r="BJ26" s="86"/>
      <c r="BK26" s="86"/>
      <c r="BL26" s="86"/>
      <c r="BM26" s="86"/>
      <c r="BN26" s="86"/>
      <c r="BO26" s="127"/>
      <c r="BP26" s="127"/>
      <c r="BQ26" s="127"/>
      <c r="BR26" s="127"/>
      <c r="BS26" s="127"/>
      <c r="BT26" s="87"/>
      <c r="BU26" s="86"/>
      <c r="BV26" s="86"/>
      <c r="BW26" s="86"/>
    </row>
    <row r="27" spans="1:75" ht="12.75">
      <c r="A27" s="116">
        <v>17</v>
      </c>
      <c r="B27" s="130">
        <v>44692</v>
      </c>
      <c r="C27" s="118" t="s">
        <v>197</v>
      </c>
      <c r="D27" s="119" t="s">
        <v>199</v>
      </c>
      <c r="E27" s="120"/>
      <c r="F27" s="108">
        <v>100711</v>
      </c>
      <c r="G27" s="121"/>
      <c r="H27" s="121">
        <v>79.55</v>
      </c>
      <c r="I27" s="126"/>
      <c r="J27" s="117">
        <v>44692</v>
      </c>
      <c r="K27" s="116">
        <v>104</v>
      </c>
      <c r="L27" s="131"/>
      <c r="M27" s="132"/>
      <c r="N27" s="96">
        <f t="shared" si="2"/>
        <v>42479.38</v>
      </c>
      <c r="O27" s="133"/>
      <c r="P27" s="134">
        <v>79.55</v>
      </c>
      <c r="Q27" s="99">
        <f t="shared" si="3"/>
        <v>82440.57999999999</v>
      </c>
      <c r="R27" s="101"/>
      <c r="S27" s="101">
        <f t="shared" si="4"/>
        <v>2335.2</v>
      </c>
      <c r="T27" s="77">
        <f t="shared" si="1"/>
        <v>127255.15999999999</v>
      </c>
      <c r="U27" s="78">
        <f t="shared" si="0"/>
        <v>-79.55</v>
      </c>
      <c r="V27" s="78"/>
      <c r="W27" s="104"/>
      <c r="X27" s="15"/>
      <c r="Y27" s="104"/>
      <c r="Z27" s="146"/>
      <c r="AA27" s="113"/>
      <c r="AB27" s="113"/>
      <c r="AC27" s="104"/>
      <c r="AD27" s="104"/>
      <c r="AE27" s="104"/>
      <c r="AF27" s="104"/>
      <c r="AG27" s="104"/>
      <c r="AH27" s="104"/>
      <c r="AI27" s="104"/>
      <c r="AJ27" s="104">
        <v>-13.75</v>
      </c>
      <c r="AK27" s="104">
        <v>-19.8</v>
      </c>
      <c r="AL27" s="104">
        <v>-46</v>
      </c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104"/>
      <c r="BJ27" s="86"/>
      <c r="BK27" s="86"/>
      <c r="BL27" s="86"/>
      <c r="BM27" s="86"/>
      <c r="BN27" s="86"/>
      <c r="BO27" s="127"/>
      <c r="BP27" s="127"/>
      <c r="BQ27" s="127"/>
      <c r="BR27" s="127"/>
      <c r="BS27" s="127"/>
      <c r="BT27" s="87"/>
      <c r="BU27" s="86"/>
      <c r="BV27" s="86"/>
      <c r="BW27" s="86"/>
    </row>
    <row r="28" spans="1:75" ht="12.75">
      <c r="A28" s="116"/>
      <c r="B28" s="130">
        <v>44698</v>
      </c>
      <c r="C28" s="118" t="s">
        <v>200</v>
      </c>
      <c r="D28" s="119" t="s">
        <v>201</v>
      </c>
      <c r="E28" s="120"/>
      <c r="F28" s="108" t="s">
        <v>189</v>
      </c>
      <c r="G28" s="121"/>
      <c r="H28" s="121">
        <v>154.1</v>
      </c>
      <c r="I28" s="126"/>
      <c r="J28" s="117">
        <v>44692</v>
      </c>
      <c r="K28" s="116">
        <v>104</v>
      </c>
      <c r="L28" s="131"/>
      <c r="M28" s="132"/>
      <c r="N28" s="96">
        <f t="shared" si="2"/>
        <v>42479.38</v>
      </c>
      <c r="O28" s="133"/>
      <c r="P28" s="134">
        <v>154.1</v>
      </c>
      <c r="Q28" s="99">
        <f t="shared" si="3"/>
        <v>82286.47999999998</v>
      </c>
      <c r="R28" s="101"/>
      <c r="S28" s="101">
        <f t="shared" si="4"/>
        <v>2335.2</v>
      </c>
      <c r="T28" s="77">
        <f t="shared" si="1"/>
        <v>127101.05999999998</v>
      </c>
      <c r="U28" s="78">
        <f t="shared" si="0"/>
        <v>-154.1</v>
      </c>
      <c r="V28" s="78"/>
      <c r="W28" s="104"/>
      <c r="X28" s="15"/>
      <c r="Y28" s="104"/>
      <c r="Z28" s="146"/>
      <c r="AA28" s="113"/>
      <c r="AB28" s="113"/>
      <c r="AC28" s="104">
        <v>-64.21</v>
      </c>
      <c r="AD28" s="104">
        <v>-89.89</v>
      </c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104"/>
      <c r="BJ28" s="86"/>
      <c r="BK28" s="86"/>
      <c r="BL28" s="86"/>
      <c r="BM28" s="86"/>
      <c r="BN28" s="86"/>
      <c r="BO28" s="127"/>
      <c r="BP28" s="127"/>
      <c r="BQ28" s="127"/>
      <c r="BR28" s="127"/>
      <c r="BS28" s="127"/>
      <c r="BT28" s="87"/>
      <c r="BU28" s="86"/>
      <c r="BV28" s="86"/>
      <c r="BW28" s="86"/>
    </row>
    <row r="29" spans="1:75" ht="12.75">
      <c r="A29" s="116">
        <v>18</v>
      </c>
      <c r="B29" s="130">
        <v>44701</v>
      </c>
      <c r="C29" s="118" t="s">
        <v>188</v>
      </c>
      <c r="D29" s="119" t="s">
        <v>192</v>
      </c>
      <c r="E29" s="120"/>
      <c r="F29" s="123" t="s">
        <v>189</v>
      </c>
      <c r="G29" s="121"/>
      <c r="H29" s="142">
        <v>8.51</v>
      </c>
      <c r="I29" s="126"/>
      <c r="J29" s="117">
        <v>44722</v>
      </c>
      <c r="K29" s="116">
        <v>106</v>
      </c>
      <c r="L29" s="131"/>
      <c r="M29" s="132"/>
      <c r="N29" s="96">
        <f t="shared" si="2"/>
        <v>42479.38</v>
      </c>
      <c r="O29" s="133"/>
      <c r="P29" s="134">
        <v>8.51</v>
      </c>
      <c r="Q29" s="99">
        <f t="shared" si="3"/>
        <v>82277.96999999999</v>
      </c>
      <c r="R29" s="101"/>
      <c r="S29" s="101">
        <f t="shared" si="4"/>
        <v>2335.2</v>
      </c>
      <c r="T29" s="77">
        <f t="shared" si="1"/>
        <v>127092.54999999997</v>
      </c>
      <c r="U29" s="78">
        <f t="shared" si="0"/>
        <v>-8.51</v>
      </c>
      <c r="V29" s="78"/>
      <c r="W29" s="104"/>
      <c r="X29" s="15" t="s">
        <v>202</v>
      </c>
      <c r="Y29" s="104">
        <v>-1.42</v>
      </c>
      <c r="Z29" s="140" t="s">
        <v>191</v>
      </c>
      <c r="AA29" s="140" t="s">
        <v>188</v>
      </c>
      <c r="AB29" s="140" t="s">
        <v>192</v>
      </c>
      <c r="AC29" s="104"/>
      <c r="AD29" s="104"/>
      <c r="AE29" s="104"/>
      <c r="AF29" s="104"/>
      <c r="AG29" s="104"/>
      <c r="AH29" s="104"/>
      <c r="AI29" s="104"/>
      <c r="AJ29" s="104"/>
      <c r="AK29" s="104"/>
      <c r="AL29" s="104">
        <v>-7.09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104"/>
      <c r="BJ29" s="86"/>
      <c r="BK29" s="86"/>
      <c r="BL29" s="86"/>
      <c r="BM29" s="86"/>
      <c r="BN29" s="86"/>
      <c r="BO29" s="127"/>
      <c r="BP29" s="127"/>
      <c r="BQ29" s="127"/>
      <c r="BR29" s="127"/>
      <c r="BS29" s="127"/>
      <c r="BT29" s="87"/>
      <c r="BU29" s="86"/>
      <c r="BV29" s="86"/>
      <c r="BW29" s="86"/>
    </row>
    <row r="30" spans="1:75" ht="12.75">
      <c r="A30" s="116">
        <v>19</v>
      </c>
      <c r="B30" s="130">
        <v>44711</v>
      </c>
      <c r="C30" s="118" t="s">
        <v>203</v>
      </c>
      <c r="D30" s="119" t="s">
        <v>204</v>
      </c>
      <c r="E30" s="120"/>
      <c r="F30" s="123">
        <v>100714</v>
      </c>
      <c r="G30" s="121"/>
      <c r="H30" s="121">
        <v>214.8</v>
      </c>
      <c r="I30" s="126"/>
      <c r="J30" s="117">
        <v>44722</v>
      </c>
      <c r="K30" s="116">
        <v>106</v>
      </c>
      <c r="L30" s="131"/>
      <c r="M30" s="132"/>
      <c r="N30" s="96">
        <f t="shared" si="2"/>
        <v>42479.38</v>
      </c>
      <c r="O30" s="133"/>
      <c r="P30" s="134">
        <v>214.8</v>
      </c>
      <c r="Q30" s="99">
        <f t="shared" si="3"/>
        <v>82063.16999999998</v>
      </c>
      <c r="R30" s="101"/>
      <c r="S30" s="101">
        <f t="shared" si="4"/>
        <v>2335.2</v>
      </c>
      <c r="T30" s="77">
        <f t="shared" si="1"/>
        <v>126877.74999999999</v>
      </c>
      <c r="U30" s="78">
        <f t="shared" si="0"/>
        <v>-214.8</v>
      </c>
      <c r="V30" s="78"/>
      <c r="W30" s="104"/>
      <c r="X30" s="15" t="s">
        <v>205</v>
      </c>
      <c r="Y30" s="104">
        <v>-35.8</v>
      </c>
      <c r="Z30" s="145" t="s">
        <v>206</v>
      </c>
      <c r="AA30" s="140" t="s">
        <v>207</v>
      </c>
      <c r="AB30" s="113" t="s">
        <v>208</v>
      </c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86"/>
      <c r="AY30" s="86"/>
      <c r="AZ30" s="86"/>
      <c r="BA30" s="86"/>
      <c r="BB30" s="86"/>
      <c r="BC30" s="86"/>
      <c r="BD30" s="86"/>
      <c r="BE30" s="86">
        <v>-179</v>
      </c>
      <c r="BF30" s="86"/>
      <c r="BG30" s="86"/>
      <c r="BH30" s="86"/>
      <c r="BI30" s="104"/>
      <c r="BJ30" s="86"/>
      <c r="BK30" s="86"/>
      <c r="BL30" s="86"/>
      <c r="BM30" s="86"/>
      <c r="BN30" s="86"/>
      <c r="BO30" s="127"/>
      <c r="BP30" s="127"/>
      <c r="BQ30" s="127"/>
      <c r="BR30" s="127"/>
      <c r="BS30" s="127"/>
      <c r="BT30" s="87"/>
      <c r="BU30" s="86"/>
      <c r="BV30" s="86"/>
      <c r="BW30" s="86"/>
    </row>
    <row r="31" spans="1:75" ht="12.75">
      <c r="A31" s="116">
        <v>20</v>
      </c>
      <c r="B31" s="130">
        <v>44711</v>
      </c>
      <c r="C31" s="118" t="s">
        <v>209</v>
      </c>
      <c r="D31" s="119" t="s">
        <v>210</v>
      </c>
      <c r="E31" s="120"/>
      <c r="F31" s="123">
        <v>100715</v>
      </c>
      <c r="G31" s="121"/>
      <c r="H31" s="121">
        <v>100</v>
      </c>
      <c r="I31" s="126"/>
      <c r="J31" s="117">
        <v>44753</v>
      </c>
      <c r="K31" s="116">
        <v>107</v>
      </c>
      <c r="L31" s="131"/>
      <c r="M31" s="132"/>
      <c r="N31" s="96">
        <f t="shared" si="2"/>
        <v>42479.38</v>
      </c>
      <c r="O31" s="133"/>
      <c r="P31" s="134">
        <v>100</v>
      </c>
      <c r="Q31" s="99">
        <f t="shared" si="3"/>
        <v>81963.16999999998</v>
      </c>
      <c r="R31" s="101"/>
      <c r="S31" s="101">
        <f t="shared" si="4"/>
        <v>2335.2</v>
      </c>
      <c r="T31" s="77">
        <f t="shared" si="1"/>
        <v>126777.74999999999</v>
      </c>
      <c r="U31" s="78">
        <f t="shared" si="0"/>
        <v>-100</v>
      </c>
      <c r="V31" s="78"/>
      <c r="W31" s="104"/>
      <c r="X31" s="15"/>
      <c r="Y31" s="104"/>
      <c r="Z31" s="145"/>
      <c r="AA31" s="140"/>
      <c r="AB31" s="140"/>
      <c r="AC31" s="104"/>
      <c r="AD31" s="104"/>
      <c r="AE31" s="104"/>
      <c r="AF31" s="104"/>
      <c r="AG31" s="104">
        <v>-100</v>
      </c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104"/>
      <c r="BJ31" s="86"/>
      <c r="BK31" s="86"/>
      <c r="BL31" s="86"/>
      <c r="BM31" s="86"/>
      <c r="BN31" s="86"/>
      <c r="BO31" s="127"/>
      <c r="BP31" s="127"/>
      <c r="BQ31" s="127"/>
      <c r="BR31" s="127"/>
      <c r="BS31" s="127"/>
      <c r="BT31" s="87"/>
      <c r="BU31" s="86"/>
      <c r="BV31" s="86"/>
      <c r="BW31" s="86"/>
    </row>
    <row r="32" spans="1:75" ht="12.75">
      <c r="A32" s="116">
        <v>21</v>
      </c>
      <c r="B32" s="130">
        <v>44718</v>
      </c>
      <c r="C32" s="118" t="s">
        <v>211</v>
      </c>
      <c r="D32" s="119" t="s">
        <v>181</v>
      </c>
      <c r="E32" s="120"/>
      <c r="F32" s="123">
        <v>100712</v>
      </c>
      <c r="G32" s="121"/>
      <c r="H32" s="121">
        <v>2332.94</v>
      </c>
      <c r="I32" s="126"/>
      <c r="J32" s="117">
        <v>44753</v>
      </c>
      <c r="K32" s="116">
        <v>107</v>
      </c>
      <c r="L32" s="131"/>
      <c r="M32" s="132"/>
      <c r="N32" s="96">
        <f t="shared" si="2"/>
        <v>42479.38</v>
      </c>
      <c r="O32" s="133"/>
      <c r="P32" s="134">
        <v>2332.94</v>
      </c>
      <c r="Q32" s="99">
        <f t="shared" si="3"/>
        <v>79630.22999999998</v>
      </c>
      <c r="R32" s="101"/>
      <c r="S32" s="101">
        <f t="shared" si="4"/>
        <v>2335.2</v>
      </c>
      <c r="T32" s="77">
        <f t="shared" si="1"/>
        <v>124444.80999999998</v>
      </c>
      <c r="U32" s="78">
        <f t="shared" si="0"/>
        <v>-2332.94</v>
      </c>
      <c r="V32" s="78"/>
      <c r="W32" s="104"/>
      <c r="X32" s="15"/>
      <c r="Y32" s="104"/>
      <c r="Z32" s="145"/>
      <c r="AA32" s="140"/>
      <c r="AB32" s="140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104"/>
      <c r="BJ32" s="86"/>
      <c r="BK32" s="86"/>
      <c r="BL32" s="86"/>
      <c r="BM32" s="86"/>
      <c r="BN32" s="86"/>
      <c r="BO32" s="127"/>
      <c r="BP32" s="127"/>
      <c r="BQ32" s="127"/>
      <c r="BR32" s="127">
        <v>-2332.94</v>
      </c>
      <c r="BS32" s="127"/>
      <c r="BT32" s="87"/>
      <c r="BU32" s="86"/>
      <c r="BV32" s="86"/>
      <c r="BW32" s="86"/>
    </row>
    <row r="33" spans="1:75" ht="12.75">
      <c r="A33" s="116">
        <v>22</v>
      </c>
      <c r="B33" s="130">
        <v>44718</v>
      </c>
      <c r="C33" s="118" t="s">
        <v>212</v>
      </c>
      <c r="D33" s="119" t="s">
        <v>181</v>
      </c>
      <c r="E33" s="120"/>
      <c r="F33" s="139">
        <v>100713</v>
      </c>
      <c r="G33" s="121"/>
      <c r="H33" s="121">
        <v>1500</v>
      </c>
      <c r="I33" s="126"/>
      <c r="J33" s="117">
        <v>44722</v>
      </c>
      <c r="K33" s="116">
        <v>106</v>
      </c>
      <c r="L33" s="131"/>
      <c r="M33" s="132"/>
      <c r="N33" s="96">
        <f t="shared" si="2"/>
        <v>42479.38</v>
      </c>
      <c r="O33" s="133"/>
      <c r="P33" s="134">
        <v>1500</v>
      </c>
      <c r="Q33" s="99">
        <f t="shared" si="3"/>
        <v>78130.22999999998</v>
      </c>
      <c r="R33" s="101"/>
      <c r="S33" s="101">
        <f t="shared" si="4"/>
        <v>2335.2</v>
      </c>
      <c r="T33" s="77">
        <f t="shared" si="1"/>
        <v>122944.80999999998</v>
      </c>
      <c r="U33" s="78">
        <f t="shared" si="0"/>
        <v>-1500</v>
      </c>
      <c r="V33" s="78"/>
      <c r="W33" s="104"/>
      <c r="X33" s="15"/>
      <c r="Y33" s="104"/>
      <c r="Z33" s="145"/>
      <c r="AA33" s="140"/>
      <c r="AB33" s="140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104"/>
      <c r="BJ33" s="86"/>
      <c r="BK33" s="86"/>
      <c r="BL33" s="86"/>
      <c r="BM33" s="86"/>
      <c r="BN33" s="86"/>
      <c r="BO33" s="127"/>
      <c r="BP33" s="127"/>
      <c r="BQ33" s="127"/>
      <c r="BR33" s="127">
        <v>-1500</v>
      </c>
      <c r="BS33" s="127"/>
      <c r="BT33" s="87"/>
      <c r="BU33" s="86"/>
      <c r="BV33" s="86"/>
      <c r="BW33" s="86"/>
    </row>
    <row r="34" spans="1:75" ht="12.75">
      <c r="A34" s="116">
        <v>23</v>
      </c>
      <c r="B34" s="130">
        <v>44720</v>
      </c>
      <c r="C34" s="118" t="s">
        <v>178</v>
      </c>
      <c r="D34" s="119" t="s">
        <v>213</v>
      </c>
      <c r="E34" s="120"/>
      <c r="F34" s="139">
        <v>100717</v>
      </c>
      <c r="G34" s="121"/>
      <c r="H34" s="121">
        <v>737.5</v>
      </c>
      <c r="I34" s="126"/>
      <c r="J34" s="117">
        <v>44722</v>
      </c>
      <c r="K34" s="116">
        <v>106</v>
      </c>
      <c r="L34" s="131"/>
      <c r="M34" s="132"/>
      <c r="N34" s="96">
        <f t="shared" si="2"/>
        <v>42479.38</v>
      </c>
      <c r="O34" s="133"/>
      <c r="P34" s="134">
        <v>737.5</v>
      </c>
      <c r="Q34" s="99">
        <f t="shared" si="3"/>
        <v>77392.72999999998</v>
      </c>
      <c r="R34" s="101"/>
      <c r="S34" s="101">
        <f t="shared" si="4"/>
        <v>2335.2</v>
      </c>
      <c r="T34" s="77">
        <f t="shared" si="1"/>
        <v>122207.30999999998</v>
      </c>
      <c r="U34" s="78">
        <f t="shared" si="0"/>
        <v>-737.5</v>
      </c>
      <c r="V34" s="78"/>
      <c r="W34" s="104"/>
      <c r="X34" s="15"/>
      <c r="Y34" s="104"/>
      <c r="Z34" s="145"/>
      <c r="AA34" s="140"/>
      <c r="AB34" s="140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>
        <v>-737.5</v>
      </c>
      <c r="AW34" s="104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104"/>
      <c r="BJ34" s="86"/>
      <c r="BK34" s="86"/>
      <c r="BL34" s="86"/>
      <c r="BM34" s="86"/>
      <c r="BN34" s="86"/>
      <c r="BO34" s="127"/>
      <c r="BP34" s="127"/>
      <c r="BQ34" s="127"/>
      <c r="BR34" s="127"/>
      <c r="BS34" s="127"/>
      <c r="BT34" s="87"/>
      <c r="BU34" s="86"/>
      <c r="BV34" s="86"/>
      <c r="BW34" s="86"/>
    </row>
    <row r="35" spans="1:75" ht="12.75">
      <c r="A35" s="116">
        <v>24</v>
      </c>
      <c r="B35" s="130">
        <v>44720</v>
      </c>
      <c r="C35" s="118" t="s">
        <v>178</v>
      </c>
      <c r="D35" s="119" t="s">
        <v>214</v>
      </c>
      <c r="E35" s="120"/>
      <c r="F35" s="139">
        <v>100718</v>
      </c>
      <c r="G35" s="121"/>
      <c r="H35" s="121">
        <v>84.95</v>
      </c>
      <c r="I35" s="126"/>
      <c r="J35" s="117">
        <v>44722</v>
      </c>
      <c r="K35" s="116">
        <v>106</v>
      </c>
      <c r="L35" s="131"/>
      <c r="M35" s="132"/>
      <c r="N35" s="96">
        <f t="shared" si="2"/>
        <v>42479.38</v>
      </c>
      <c r="O35" s="133"/>
      <c r="P35" s="134">
        <v>84.95</v>
      </c>
      <c r="Q35" s="99">
        <f t="shared" si="3"/>
        <v>77307.77999999998</v>
      </c>
      <c r="R35" s="101"/>
      <c r="S35" s="101">
        <f t="shared" si="4"/>
        <v>2335.2</v>
      </c>
      <c r="T35" s="77">
        <f t="shared" si="1"/>
        <v>122122.35999999997</v>
      </c>
      <c r="U35" s="78">
        <f t="shared" si="0"/>
        <v>-84.95</v>
      </c>
      <c r="V35" s="78"/>
      <c r="W35" s="104"/>
      <c r="X35" s="15"/>
      <c r="Y35" s="104"/>
      <c r="Z35" s="145"/>
      <c r="AA35" s="140"/>
      <c r="AB35" s="140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86"/>
      <c r="AY35" s="86"/>
      <c r="AZ35" s="86"/>
      <c r="BA35" s="86"/>
      <c r="BB35" s="86">
        <v>-84.95</v>
      </c>
      <c r="BC35" s="86"/>
      <c r="BD35" s="86"/>
      <c r="BE35" s="86"/>
      <c r="BF35" s="86"/>
      <c r="BG35" s="86"/>
      <c r="BH35" s="86"/>
      <c r="BI35" s="104"/>
      <c r="BJ35" s="86"/>
      <c r="BK35" s="86"/>
      <c r="BL35" s="86"/>
      <c r="BM35" s="86"/>
      <c r="BN35" s="86"/>
      <c r="BO35" s="127"/>
      <c r="BP35" s="127"/>
      <c r="BQ35" s="127"/>
      <c r="BR35" s="127"/>
      <c r="BS35" s="127"/>
      <c r="BT35" s="87"/>
      <c r="BU35" s="86"/>
      <c r="BV35" s="86"/>
      <c r="BW35" s="86"/>
    </row>
    <row r="36" spans="1:75" ht="12.75">
      <c r="A36" s="116">
        <v>25</v>
      </c>
      <c r="B36" s="130">
        <v>44720</v>
      </c>
      <c r="C36" s="118" t="s">
        <v>197</v>
      </c>
      <c r="D36" s="119" t="s">
        <v>215</v>
      </c>
      <c r="E36" s="120"/>
      <c r="F36" s="139">
        <v>100719</v>
      </c>
      <c r="G36" s="121"/>
      <c r="H36" s="121">
        <v>1113.15</v>
      </c>
      <c r="I36" s="126"/>
      <c r="J36" s="117">
        <v>44722</v>
      </c>
      <c r="K36" s="116">
        <v>106</v>
      </c>
      <c r="L36" s="131"/>
      <c r="M36" s="132"/>
      <c r="N36" s="96">
        <f t="shared" si="2"/>
        <v>42479.38</v>
      </c>
      <c r="O36" s="133"/>
      <c r="P36" s="134">
        <v>1113.15</v>
      </c>
      <c r="Q36" s="99">
        <f t="shared" si="3"/>
        <v>76194.62999999999</v>
      </c>
      <c r="R36" s="101"/>
      <c r="S36" s="101">
        <f t="shared" si="4"/>
        <v>2335.2</v>
      </c>
      <c r="T36" s="77">
        <f t="shared" si="1"/>
        <v>121009.20999999998</v>
      </c>
      <c r="U36" s="78">
        <f t="shared" si="0"/>
        <v>-1113.15</v>
      </c>
      <c r="V36" s="78"/>
      <c r="W36" s="104"/>
      <c r="X36" s="15"/>
      <c r="Y36" s="104"/>
      <c r="Z36" s="145"/>
      <c r="AA36" s="140"/>
      <c r="AB36" s="140"/>
      <c r="AC36" s="104">
        <v>-1113.15</v>
      </c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06"/>
      <c r="BJ36" s="86"/>
      <c r="BK36" s="86"/>
      <c r="BL36" s="86"/>
      <c r="BM36" s="86"/>
      <c r="BN36" s="86"/>
      <c r="BO36" s="127"/>
      <c r="BP36" s="127"/>
      <c r="BQ36" s="127"/>
      <c r="BR36" s="127"/>
      <c r="BS36" s="127"/>
      <c r="BT36" s="87"/>
      <c r="BU36" s="86"/>
      <c r="BV36" s="86"/>
      <c r="BW36" s="86"/>
    </row>
    <row r="37" spans="1:75" ht="12.75">
      <c r="A37" s="116">
        <v>26</v>
      </c>
      <c r="B37" s="130">
        <v>44720</v>
      </c>
      <c r="C37" s="118" t="s">
        <v>197</v>
      </c>
      <c r="D37" s="119" t="s">
        <v>216</v>
      </c>
      <c r="E37" s="120"/>
      <c r="F37" s="108">
        <v>100720</v>
      </c>
      <c r="G37" s="121"/>
      <c r="H37" s="121">
        <v>130.93</v>
      </c>
      <c r="I37" s="126"/>
      <c r="J37" s="117">
        <v>44722</v>
      </c>
      <c r="K37" s="116">
        <v>106</v>
      </c>
      <c r="L37" s="131"/>
      <c r="M37" s="132"/>
      <c r="N37" s="96">
        <f t="shared" si="2"/>
        <v>42479.38</v>
      </c>
      <c r="O37" s="133"/>
      <c r="P37" s="134">
        <v>130.93</v>
      </c>
      <c r="Q37" s="99">
        <f t="shared" si="3"/>
        <v>76063.7</v>
      </c>
      <c r="R37" s="101"/>
      <c r="S37" s="101">
        <f t="shared" si="4"/>
        <v>2335.2</v>
      </c>
      <c r="T37" s="77">
        <f t="shared" si="1"/>
        <v>120878.27999999998</v>
      </c>
      <c r="U37" s="78">
        <f t="shared" si="0"/>
        <v>-130.93</v>
      </c>
      <c r="V37" s="78"/>
      <c r="W37" s="104"/>
      <c r="X37" s="15"/>
      <c r="Y37" s="104"/>
      <c r="Z37" s="145"/>
      <c r="AA37" s="113"/>
      <c r="AB37" s="113"/>
      <c r="AC37" s="104"/>
      <c r="AD37" s="104"/>
      <c r="AE37" s="104"/>
      <c r="AF37" s="104"/>
      <c r="AG37" s="104"/>
      <c r="AH37" s="104"/>
      <c r="AI37" s="104"/>
      <c r="AJ37" s="104">
        <v>-41.62</v>
      </c>
      <c r="AK37" s="104">
        <v>-39.6</v>
      </c>
      <c r="AL37" s="104">
        <v>-49.71</v>
      </c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127"/>
      <c r="BI37" s="106"/>
      <c r="BJ37" s="86"/>
      <c r="BK37" s="86"/>
      <c r="BL37" s="86"/>
      <c r="BM37" s="86"/>
      <c r="BN37" s="86"/>
      <c r="BO37" s="127"/>
      <c r="BP37" s="127"/>
      <c r="BQ37" s="127"/>
      <c r="BR37" s="127"/>
      <c r="BS37" s="127"/>
      <c r="BT37" s="87"/>
      <c r="BU37" s="86"/>
      <c r="BV37" s="86"/>
      <c r="BW37" s="86"/>
    </row>
    <row r="38" spans="1:75" ht="12.75">
      <c r="A38" s="116">
        <v>27</v>
      </c>
      <c r="B38" s="130">
        <v>44738</v>
      </c>
      <c r="C38" s="118" t="s">
        <v>188</v>
      </c>
      <c r="D38" s="119" t="s">
        <v>217</v>
      </c>
      <c r="E38" s="120"/>
      <c r="F38" s="108" t="s">
        <v>189</v>
      </c>
      <c r="G38" s="121"/>
      <c r="H38" s="121">
        <v>8.51</v>
      </c>
      <c r="I38" s="126"/>
      <c r="J38" s="117">
        <v>44753</v>
      </c>
      <c r="K38" s="116">
        <v>107</v>
      </c>
      <c r="L38" s="131"/>
      <c r="M38" s="132"/>
      <c r="N38" s="96">
        <f t="shared" si="2"/>
        <v>42479.38</v>
      </c>
      <c r="O38" s="133"/>
      <c r="P38" s="134">
        <v>8.51</v>
      </c>
      <c r="Q38" s="99">
        <f t="shared" si="3"/>
        <v>76055.19</v>
      </c>
      <c r="R38" s="101"/>
      <c r="S38" s="101">
        <f t="shared" si="4"/>
        <v>2335.2</v>
      </c>
      <c r="T38" s="77">
        <f t="shared" si="1"/>
        <v>120869.77</v>
      </c>
      <c r="U38" s="78">
        <f aca="true" t="shared" si="5" ref="U38:U69">SUM(W38:BT38)</f>
        <v>-8.51</v>
      </c>
      <c r="V38" s="78"/>
      <c r="W38" s="104"/>
      <c r="X38" s="15" t="s">
        <v>218</v>
      </c>
      <c r="Y38" s="104">
        <v>-1.42</v>
      </c>
      <c r="Z38" s="140" t="s">
        <v>191</v>
      </c>
      <c r="AA38" s="140" t="s">
        <v>188</v>
      </c>
      <c r="AB38" s="140" t="s">
        <v>192</v>
      </c>
      <c r="AC38" s="104"/>
      <c r="AD38" s="104"/>
      <c r="AE38" s="104"/>
      <c r="AF38" s="104"/>
      <c r="AG38" s="104"/>
      <c r="AH38" s="104"/>
      <c r="AI38" s="104"/>
      <c r="AJ38" s="104"/>
      <c r="AK38" s="104"/>
      <c r="AL38" s="104">
        <v>-7.09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106"/>
      <c r="BJ38" s="86"/>
      <c r="BK38" s="86"/>
      <c r="BL38" s="86"/>
      <c r="BM38" s="86"/>
      <c r="BN38" s="86"/>
      <c r="BO38" s="127"/>
      <c r="BP38" s="127"/>
      <c r="BQ38" s="127"/>
      <c r="BR38" s="127"/>
      <c r="BS38" s="127"/>
      <c r="BT38" s="87"/>
      <c r="BU38" s="86"/>
      <c r="BV38" s="86"/>
      <c r="BW38" s="86"/>
    </row>
    <row r="39" spans="1:75" ht="12.75">
      <c r="A39" s="116"/>
      <c r="B39" s="130">
        <v>44738</v>
      </c>
      <c r="C39" s="118" t="s">
        <v>200</v>
      </c>
      <c r="D39" s="119" t="s">
        <v>219</v>
      </c>
      <c r="E39" s="120"/>
      <c r="F39" s="123" t="s">
        <v>189</v>
      </c>
      <c r="G39" s="121"/>
      <c r="H39" s="121">
        <v>178.1</v>
      </c>
      <c r="I39" s="126"/>
      <c r="J39" s="117">
        <v>44722</v>
      </c>
      <c r="K39" s="116">
        <v>106</v>
      </c>
      <c r="L39" s="131"/>
      <c r="M39" s="132"/>
      <c r="N39" s="96">
        <f t="shared" si="2"/>
        <v>42479.38</v>
      </c>
      <c r="O39" s="133"/>
      <c r="P39" s="134">
        <v>178.1</v>
      </c>
      <c r="Q39" s="99">
        <f t="shared" si="3"/>
        <v>75877.09</v>
      </c>
      <c r="R39" s="101"/>
      <c r="S39" s="101">
        <f t="shared" si="4"/>
        <v>2335.2</v>
      </c>
      <c r="T39" s="77">
        <f t="shared" si="1"/>
        <v>120691.67</v>
      </c>
      <c r="U39" s="78">
        <f t="shared" si="5"/>
        <v>-178.1</v>
      </c>
      <c r="V39" s="78"/>
      <c r="W39" s="104"/>
      <c r="X39" s="15"/>
      <c r="Y39" s="104"/>
      <c r="AA39" s="113"/>
      <c r="AB39" s="113"/>
      <c r="AC39" s="104">
        <v>-74.21</v>
      </c>
      <c r="AD39" s="104">
        <v>-103.89</v>
      </c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106"/>
      <c r="BJ39" s="86"/>
      <c r="BK39" s="86"/>
      <c r="BL39" s="86"/>
      <c r="BM39" s="86"/>
      <c r="BN39" s="86"/>
      <c r="BO39" s="127"/>
      <c r="BP39" s="127"/>
      <c r="BQ39" s="127"/>
      <c r="BR39" s="127"/>
      <c r="BS39" s="127"/>
      <c r="BT39" s="87"/>
      <c r="BU39" s="86"/>
      <c r="BV39" s="86"/>
      <c r="BW39" s="86"/>
    </row>
    <row r="40" spans="1:75" ht="12.75">
      <c r="A40" s="116">
        <v>28</v>
      </c>
      <c r="B40" s="130">
        <v>44748</v>
      </c>
      <c r="C40" s="118" t="s">
        <v>178</v>
      </c>
      <c r="D40" s="119" t="s">
        <v>220</v>
      </c>
      <c r="E40" s="120"/>
      <c r="F40" s="123">
        <v>100721</v>
      </c>
      <c r="G40" s="121"/>
      <c r="H40" s="121">
        <v>737.5</v>
      </c>
      <c r="I40" s="126"/>
      <c r="J40" s="117">
        <v>44753</v>
      </c>
      <c r="K40" s="116">
        <v>107</v>
      </c>
      <c r="L40" s="131"/>
      <c r="M40" s="132"/>
      <c r="N40" s="96">
        <f t="shared" si="2"/>
        <v>42479.38</v>
      </c>
      <c r="O40" s="133"/>
      <c r="P40" s="134">
        <v>737.5</v>
      </c>
      <c r="Q40" s="99">
        <f t="shared" si="3"/>
        <v>75139.59</v>
      </c>
      <c r="R40" s="101"/>
      <c r="S40" s="101">
        <f t="shared" si="4"/>
        <v>2335.2</v>
      </c>
      <c r="T40" s="77">
        <f t="shared" si="1"/>
        <v>119954.17</v>
      </c>
      <c r="U40" s="78">
        <f t="shared" si="5"/>
        <v>-737.5</v>
      </c>
      <c r="V40" s="78"/>
      <c r="W40" s="104"/>
      <c r="X40" s="15"/>
      <c r="Y40" s="104"/>
      <c r="AA40" s="113"/>
      <c r="AB40" s="113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>
        <v>-737.5</v>
      </c>
      <c r="AW40" s="104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04"/>
      <c r="BJ40" s="104"/>
      <c r="BK40" s="104"/>
      <c r="BL40" s="104"/>
      <c r="BM40" s="104"/>
      <c r="BN40" s="104"/>
      <c r="BO40" s="127"/>
      <c r="BP40" s="127"/>
      <c r="BQ40" s="127"/>
      <c r="BR40" s="127"/>
      <c r="BS40" s="127"/>
      <c r="BT40" s="87"/>
      <c r="BU40" s="86"/>
      <c r="BV40" s="86"/>
      <c r="BW40" s="86"/>
    </row>
    <row r="41" spans="1:75" ht="12.75">
      <c r="A41" s="116">
        <v>29</v>
      </c>
      <c r="B41" s="130">
        <v>44748</v>
      </c>
      <c r="C41" s="118" t="s">
        <v>197</v>
      </c>
      <c r="D41" s="119" t="s">
        <v>221</v>
      </c>
      <c r="E41" s="120"/>
      <c r="F41" s="139">
        <v>100723</v>
      </c>
      <c r="G41" s="121"/>
      <c r="H41" s="121">
        <v>963.15</v>
      </c>
      <c r="I41" s="126"/>
      <c r="J41" s="117">
        <v>44753</v>
      </c>
      <c r="K41" s="116">
        <v>107</v>
      </c>
      <c r="L41" s="131"/>
      <c r="M41" s="132"/>
      <c r="N41" s="96">
        <f t="shared" si="2"/>
        <v>42479.38</v>
      </c>
      <c r="O41" s="133"/>
      <c r="P41" s="134">
        <v>963.15</v>
      </c>
      <c r="Q41" s="99">
        <f t="shared" si="3"/>
        <v>74176.44</v>
      </c>
      <c r="R41" s="101"/>
      <c r="S41" s="101">
        <f t="shared" si="4"/>
        <v>2335.2</v>
      </c>
      <c r="T41" s="77">
        <f t="shared" si="1"/>
        <v>118991.02</v>
      </c>
      <c r="U41" s="78">
        <f t="shared" si="5"/>
        <v>-963.15</v>
      </c>
      <c r="V41" s="78"/>
      <c r="W41" s="104"/>
      <c r="X41" s="15"/>
      <c r="Y41" s="104"/>
      <c r="Z41" s="145"/>
      <c r="AA41" s="140"/>
      <c r="AB41" s="140"/>
      <c r="AC41" s="104">
        <v>-963.15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6"/>
      <c r="AQ41" s="104"/>
      <c r="AR41" s="104"/>
      <c r="AS41" s="104"/>
      <c r="AT41" s="104"/>
      <c r="AU41" s="104"/>
      <c r="AV41" s="104"/>
      <c r="AW41" s="104"/>
      <c r="AX41" s="86"/>
      <c r="AY41" s="86"/>
      <c r="AZ41" s="86"/>
      <c r="BA41" s="86"/>
      <c r="BB41" s="86"/>
      <c r="BC41" s="86"/>
      <c r="BD41" s="86"/>
      <c r="BE41" s="127"/>
      <c r="BF41" s="86"/>
      <c r="BG41" s="86"/>
      <c r="BH41" s="86"/>
      <c r="BI41" s="106"/>
      <c r="BJ41" s="86"/>
      <c r="BK41" s="86"/>
      <c r="BL41" s="86"/>
      <c r="BM41" s="86"/>
      <c r="BN41" s="86"/>
      <c r="BO41" s="127"/>
      <c r="BP41" s="127"/>
      <c r="BQ41" s="127"/>
      <c r="BR41" s="127"/>
      <c r="BS41" s="127"/>
      <c r="BT41" s="87"/>
      <c r="BU41" s="86"/>
      <c r="BV41" s="86"/>
      <c r="BW41" s="86"/>
    </row>
    <row r="42" spans="1:75" ht="12.75">
      <c r="A42" s="116">
        <v>30</v>
      </c>
      <c r="B42" s="130">
        <v>44748</v>
      </c>
      <c r="C42" s="118" t="s">
        <v>197</v>
      </c>
      <c r="D42" s="119" t="s">
        <v>222</v>
      </c>
      <c r="E42" s="120"/>
      <c r="F42" s="139">
        <v>100724</v>
      </c>
      <c r="G42" s="121"/>
      <c r="H42" s="121">
        <v>86.08</v>
      </c>
      <c r="I42" s="126"/>
      <c r="J42" s="117">
        <v>44753</v>
      </c>
      <c r="K42" s="116">
        <v>107</v>
      </c>
      <c r="L42" s="131"/>
      <c r="M42" s="132"/>
      <c r="N42" s="96">
        <f t="shared" si="2"/>
        <v>42479.38</v>
      </c>
      <c r="O42" s="133"/>
      <c r="P42" s="134">
        <v>86.08</v>
      </c>
      <c r="Q42" s="99">
        <f t="shared" si="3"/>
        <v>74090.36</v>
      </c>
      <c r="R42" s="101"/>
      <c r="S42" s="101">
        <f t="shared" si="4"/>
        <v>2335.2</v>
      </c>
      <c r="T42" s="77">
        <f t="shared" si="1"/>
        <v>118904.93999999999</v>
      </c>
      <c r="U42" s="78">
        <f t="shared" si="5"/>
        <v>-86.08</v>
      </c>
      <c r="V42" s="78"/>
      <c r="W42" s="104"/>
      <c r="X42" s="15"/>
      <c r="Y42" s="104"/>
      <c r="Z42" s="145"/>
      <c r="AA42" s="140"/>
      <c r="AB42" s="140"/>
      <c r="AC42" s="104"/>
      <c r="AD42" s="104"/>
      <c r="AE42" s="104"/>
      <c r="AF42" s="104"/>
      <c r="AG42" s="104"/>
      <c r="AH42" s="104"/>
      <c r="AI42" s="104"/>
      <c r="AJ42" s="104">
        <v>-0.95</v>
      </c>
      <c r="AK42" s="104">
        <v>-24.95</v>
      </c>
      <c r="AL42" s="104">
        <v>-60.18</v>
      </c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106"/>
      <c r="BJ42" s="86"/>
      <c r="BK42" s="86"/>
      <c r="BL42" s="86"/>
      <c r="BM42" s="86"/>
      <c r="BN42" s="86"/>
      <c r="BO42" s="127"/>
      <c r="BP42" s="127"/>
      <c r="BQ42" s="127"/>
      <c r="BR42" s="127"/>
      <c r="BS42" s="127"/>
      <c r="BT42" s="87"/>
      <c r="BU42" s="86"/>
      <c r="BV42" s="86"/>
      <c r="BW42" s="86"/>
    </row>
    <row r="43" spans="1:75" ht="12.75">
      <c r="A43" s="116">
        <v>31</v>
      </c>
      <c r="B43" s="130">
        <v>44748</v>
      </c>
      <c r="C43" s="118" t="s">
        <v>223</v>
      </c>
      <c r="D43" s="119" t="s">
        <v>224</v>
      </c>
      <c r="E43" s="120"/>
      <c r="F43" s="108">
        <v>100725</v>
      </c>
      <c r="G43" s="121"/>
      <c r="H43" s="121">
        <v>1078.07</v>
      </c>
      <c r="I43" s="126"/>
      <c r="J43" s="117">
        <v>44753</v>
      </c>
      <c r="K43" s="116">
        <v>107</v>
      </c>
      <c r="L43" s="137"/>
      <c r="M43" s="132"/>
      <c r="N43" s="96">
        <f t="shared" si="2"/>
        <v>42479.38</v>
      </c>
      <c r="O43" s="147"/>
      <c r="P43" s="134">
        <v>1078.07</v>
      </c>
      <c r="Q43" s="99">
        <f t="shared" si="3"/>
        <v>73012.29</v>
      </c>
      <c r="R43" s="101"/>
      <c r="S43" s="101">
        <f t="shared" si="4"/>
        <v>2335.2</v>
      </c>
      <c r="T43" s="77">
        <f t="shared" si="1"/>
        <v>117826.86999999998</v>
      </c>
      <c r="U43" s="78">
        <f t="shared" si="5"/>
        <v>-1078.07</v>
      </c>
      <c r="V43" s="78"/>
      <c r="W43" s="104"/>
      <c r="X43" s="15"/>
      <c r="Y43" s="104"/>
      <c r="Z43" s="145"/>
      <c r="AA43" s="113"/>
      <c r="AB43" s="113"/>
      <c r="AC43" s="104">
        <v>-1078.07</v>
      </c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06"/>
      <c r="BJ43" s="86"/>
      <c r="BK43" s="86"/>
      <c r="BL43" s="86"/>
      <c r="BM43" s="86"/>
      <c r="BN43" s="86"/>
      <c r="BO43" s="127"/>
      <c r="BP43" s="127"/>
      <c r="BQ43" s="127"/>
      <c r="BR43" s="127"/>
      <c r="BS43" s="127"/>
      <c r="BT43" s="87"/>
      <c r="BU43" s="86"/>
      <c r="BV43" s="86"/>
      <c r="BW43" s="86"/>
    </row>
    <row r="44" spans="1:75" ht="12.75">
      <c r="A44" s="116">
        <v>32</v>
      </c>
      <c r="B44" s="130">
        <v>44748</v>
      </c>
      <c r="C44" s="118" t="s">
        <v>121</v>
      </c>
      <c r="D44" s="119" t="s">
        <v>225</v>
      </c>
      <c r="E44" s="120"/>
      <c r="F44" s="108">
        <v>100726</v>
      </c>
      <c r="G44" s="121"/>
      <c r="H44" s="121">
        <v>38</v>
      </c>
      <c r="I44" s="126"/>
      <c r="J44" s="117">
        <v>44784</v>
      </c>
      <c r="K44" s="116">
        <v>108</v>
      </c>
      <c r="L44" s="148"/>
      <c r="M44" s="132"/>
      <c r="N44" s="96">
        <f t="shared" si="2"/>
        <v>42479.38</v>
      </c>
      <c r="O44" s="147"/>
      <c r="P44" s="134">
        <v>38</v>
      </c>
      <c r="Q44" s="99">
        <f t="shared" si="3"/>
        <v>72974.29</v>
      </c>
      <c r="R44" s="101"/>
      <c r="S44" s="101">
        <f t="shared" si="4"/>
        <v>2335.2</v>
      </c>
      <c r="T44" s="77">
        <f t="shared" si="1"/>
        <v>117788.86999999998</v>
      </c>
      <c r="U44" s="78">
        <f t="shared" si="5"/>
        <v>-38</v>
      </c>
      <c r="V44" s="78"/>
      <c r="W44" s="104"/>
      <c r="X44" s="15"/>
      <c r="Y44" s="104"/>
      <c r="Z44" s="145"/>
      <c r="AA44" s="113"/>
      <c r="AB44" s="113"/>
      <c r="AC44" s="104"/>
      <c r="AD44" s="104"/>
      <c r="AE44" s="104"/>
      <c r="AF44" s="104"/>
      <c r="AG44" s="104"/>
      <c r="AH44" s="104"/>
      <c r="AI44" s="104"/>
      <c r="AJ44" s="135"/>
      <c r="AK44" s="104"/>
      <c r="AL44" s="135"/>
      <c r="AM44" s="104">
        <v>-38</v>
      </c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106"/>
      <c r="BJ44" s="86"/>
      <c r="BK44" s="86"/>
      <c r="BL44" s="86"/>
      <c r="BM44" s="86"/>
      <c r="BN44" s="86"/>
      <c r="BO44" s="127"/>
      <c r="BP44" s="127"/>
      <c r="BQ44" s="127"/>
      <c r="BR44" s="127"/>
      <c r="BS44" s="127"/>
      <c r="BT44" s="87"/>
      <c r="BU44" s="86"/>
      <c r="BV44" s="86"/>
      <c r="BW44" s="86"/>
    </row>
    <row r="45" spans="1:75" ht="12.75">
      <c r="A45" s="116">
        <v>33</v>
      </c>
      <c r="B45" s="130">
        <v>44760</v>
      </c>
      <c r="C45" s="118" t="s">
        <v>188</v>
      </c>
      <c r="D45" s="119" t="s">
        <v>192</v>
      </c>
      <c r="E45" s="120"/>
      <c r="F45" s="108" t="s">
        <v>189</v>
      </c>
      <c r="G45" s="121"/>
      <c r="H45" s="121">
        <v>8.92</v>
      </c>
      <c r="I45" s="126"/>
      <c r="J45" s="117">
        <v>44784</v>
      </c>
      <c r="K45" s="116">
        <v>108</v>
      </c>
      <c r="L45" s="131"/>
      <c r="M45" s="132"/>
      <c r="N45" s="96">
        <f t="shared" si="2"/>
        <v>42479.38</v>
      </c>
      <c r="O45" s="133"/>
      <c r="P45" s="134">
        <v>8.92</v>
      </c>
      <c r="Q45" s="99">
        <f t="shared" si="3"/>
        <v>72965.37</v>
      </c>
      <c r="R45" s="101"/>
      <c r="S45" s="101">
        <f t="shared" si="4"/>
        <v>2335.2</v>
      </c>
      <c r="T45" s="77">
        <f t="shared" si="1"/>
        <v>117779.95</v>
      </c>
      <c r="U45" s="78">
        <f t="shared" si="5"/>
        <v>-8.92</v>
      </c>
      <c r="V45" s="78"/>
      <c r="W45" s="104"/>
      <c r="X45" s="15" t="s">
        <v>226</v>
      </c>
      <c r="Y45" s="104">
        <v>-1.49</v>
      </c>
      <c r="Z45" s="140" t="s">
        <v>191</v>
      </c>
      <c r="AA45" s="140" t="s">
        <v>188</v>
      </c>
      <c r="AB45" s="140" t="s">
        <v>192</v>
      </c>
      <c r="AC45" s="104"/>
      <c r="AD45" s="104"/>
      <c r="AE45" s="104"/>
      <c r="AF45" s="104"/>
      <c r="AG45" s="104"/>
      <c r="AH45" s="104"/>
      <c r="AI45" s="104"/>
      <c r="AJ45" s="104"/>
      <c r="AK45" s="104"/>
      <c r="AL45" s="104">
        <v>-7.43</v>
      </c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106"/>
      <c r="BJ45" s="86"/>
      <c r="BK45" s="86"/>
      <c r="BL45" s="86"/>
      <c r="BM45" s="86"/>
      <c r="BN45" s="86"/>
      <c r="BO45" s="127"/>
      <c r="BP45" s="127"/>
      <c r="BQ45" s="127"/>
      <c r="BR45" s="127"/>
      <c r="BS45" s="127"/>
      <c r="BT45" s="87"/>
      <c r="BU45" s="86"/>
      <c r="BV45" s="86"/>
      <c r="BW45" s="86"/>
    </row>
    <row r="46" spans="1:75" ht="12.75">
      <c r="A46" s="116"/>
      <c r="B46" s="130">
        <v>44760</v>
      </c>
      <c r="C46" s="118" t="s">
        <v>200</v>
      </c>
      <c r="D46" s="119" t="s">
        <v>227</v>
      </c>
      <c r="E46" s="120"/>
      <c r="F46" s="108" t="s">
        <v>189</v>
      </c>
      <c r="G46" s="121"/>
      <c r="H46" s="121">
        <v>154.1</v>
      </c>
      <c r="I46" s="126"/>
      <c r="J46" s="117">
        <v>44753</v>
      </c>
      <c r="K46" s="116">
        <v>107</v>
      </c>
      <c r="L46" s="137"/>
      <c r="M46" s="132"/>
      <c r="N46" s="96">
        <f t="shared" si="2"/>
        <v>42479.38</v>
      </c>
      <c r="O46" s="133"/>
      <c r="P46" s="134">
        <v>154.1</v>
      </c>
      <c r="Q46" s="99">
        <f t="shared" si="3"/>
        <v>72811.26999999999</v>
      </c>
      <c r="R46" s="101"/>
      <c r="S46" s="101">
        <f t="shared" si="4"/>
        <v>2335.2</v>
      </c>
      <c r="T46" s="77">
        <f t="shared" si="1"/>
        <v>117625.84999999999</v>
      </c>
      <c r="U46" s="78">
        <f t="shared" si="5"/>
        <v>-154.1</v>
      </c>
      <c r="V46" s="78"/>
      <c r="W46" s="104"/>
      <c r="X46" s="15"/>
      <c r="Y46" s="104"/>
      <c r="Z46" s="145"/>
      <c r="AA46" s="140"/>
      <c r="AB46" s="140"/>
      <c r="AC46" s="104">
        <v>-64.21</v>
      </c>
      <c r="AD46" s="104">
        <v>-89.89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106"/>
      <c r="BJ46" s="86"/>
      <c r="BK46" s="86"/>
      <c r="BL46" s="86"/>
      <c r="BM46" s="86"/>
      <c r="BN46" s="86"/>
      <c r="BO46" s="127"/>
      <c r="BP46" s="127"/>
      <c r="BQ46" s="127"/>
      <c r="BR46" s="127"/>
      <c r="BS46" s="127"/>
      <c r="BT46" s="87"/>
      <c r="BU46" s="86"/>
      <c r="BV46" s="86"/>
      <c r="BW46" s="86"/>
    </row>
    <row r="47" spans="1:75" ht="12.75">
      <c r="A47" s="116">
        <v>34</v>
      </c>
      <c r="B47" s="130">
        <v>44760</v>
      </c>
      <c r="C47" s="118" t="s">
        <v>172</v>
      </c>
      <c r="D47" s="119" t="s">
        <v>228</v>
      </c>
      <c r="E47" s="120"/>
      <c r="F47" s="108" t="s">
        <v>189</v>
      </c>
      <c r="G47" s="121"/>
      <c r="H47" s="121">
        <v>5</v>
      </c>
      <c r="I47" s="126"/>
      <c r="J47" s="117">
        <v>44753</v>
      </c>
      <c r="K47" s="116">
        <v>107</v>
      </c>
      <c r="L47" s="137"/>
      <c r="M47" s="132"/>
      <c r="N47" s="96">
        <f t="shared" si="2"/>
        <v>42479.38</v>
      </c>
      <c r="O47" s="147"/>
      <c r="P47" s="134">
        <v>5</v>
      </c>
      <c r="Q47" s="99">
        <f t="shared" si="3"/>
        <v>72806.26999999999</v>
      </c>
      <c r="R47" s="101"/>
      <c r="S47" s="101">
        <f t="shared" si="4"/>
        <v>2335.2</v>
      </c>
      <c r="T47" s="77">
        <f t="shared" si="1"/>
        <v>117620.84999999999</v>
      </c>
      <c r="U47" s="78">
        <f t="shared" si="5"/>
        <v>-5</v>
      </c>
      <c r="V47" s="78"/>
      <c r="W47" s="104"/>
      <c r="X47" s="15"/>
      <c r="Y47" s="104"/>
      <c r="Z47" s="145"/>
      <c r="AA47" s="113"/>
      <c r="AB47" s="113"/>
      <c r="AC47" s="104"/>
      <c r="AD47" s="104"/>
      <c r="AE47" s="104"/>
      <c r="AF47" s="104"/>
      <c r="AG47" s="104"/>
      <c r="AH47" s="104">
        <v>-5</v>
      </c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06"/>
      <c r="BJ47" s="86"/>
      <c r="BK47" s="86"/>
      <c r="BL47" s="86"/>
      <c r="BM47" s="86"/>
      <c r="BN47" s="86"/>
      <c r="BO47" s="127"/>
      <c r="BP47" s="127"/>
      <c r="BQ47" s="127"/>
      <c r="BR47" s="127"/>
      <c r="BS47" s="127"/>
      <c r="BT47" s="87"/>
      <c r="BU47" s="86"/>
      <c r="BV47" s="86"/>
      <c r="BW47" s="86"/>
    </row>
    <row r="48" spans="1:75" ht="12.75">
      <c r="A48" s="116">
        <v>35</v>
      </c>
      <c r="B48" s="130">
        <v>44781</v>
      </c>
      <c r="C48" s="118" t="s">
        <v>178</v>
      </c>
      <c r="D48" s="119" t="s">
        <v>229</v>
      </c>
      <c r="E48" s="120"/>
      <c r="F48" s="139">
        <v>100255</v>
      </c>
      <c r="G48" s="121"/>
      <c r="H48" s="121">
        <v>737.5</v>
      </c>
      <c r="I48" s="126"/>
      <c r="J48" s="117">
        <v>44785</v>
      </c>
      <c r="K48" s="116"/>
      <c r="L48" s="137"/>
      <c r="M48" s="132">
        <v>737.5</v>
      </c>
      <c r="N48" s="96">
        <f t="shared" si="2"/>
        <v>41741.88</v>
      </c>
      <c r="O48" s="147"/>
      <c r="P48" s="134"/>
      <c r="Q48" s="99">
        <f t="shared" si="3"/>
        <v>72806.26999999999</v>
      </c>
      <c r="R48" s="101"/>
      <c r="S48" s="101">
        <f t="shared" si="4"/>
        <v>2335.2</v>
      </c>
      <c r="T48" s="77">
        <f t="shared" si="1"/>
        <v>116883.34999999999</v>
      </c>
      <c r="U48" s="78">
        <f t="shared" si="5"/>
        <v>-737.5</v>
      </c>
      <c r="V48" s="78"/>
      <c r="W48" s="104"/>
      <c r="X48" s="15"/>
      <c r="Y48" s="104"/>
      <c r="Z48" s="145"/>
      <c r="AA48" s="140"/>
      <c r="AB48" s="140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>
        <v>-737.5</v>
      </c>
      <c r="AW48" s="104"/>
      <c r="AX48" s="104"/>
      <c r="AY48" s="104"/>
      <c r="AZ48" s="106"/>
      <c r="BA48" s="115"/>
      <c r="BB48" s="106"/>
      <c r="BC48" s="106"/>
      <c r="BD48" s="106"/>
      <c r="BE48" s="86"/>
      <c r="BF48" s="106"/>
      <c r="BG48" s="106"/>
      <c r="BH48" s="106"/>
      <c r="BI48" s="106"/>
      <c r="BJ48" s="86"/>
      <c r="BK48" s="86"/>
      <c r="BL48" s="86"/>
      <c r="BM48" s="86"/>
      <c r="BN48" s="86"/>
      <c r="BO48" s="127"/>
      <c r="BP48" s="127"/>
      <c r="BQ48" s="127"/>
      <c r="BR48" s="127"/>
      <c r="BS48" s="127"/>
      <c r="BT48" s="87"/>
      <c r="BU48" s="86"/>
      <c r="BV48" s="86"/>
      <c r="BW48" s="86"/>
    </row>
    <row r="49" spans="1:75" ht="12.75">
      <c r="A49" s="116">
        <v>36</v>
      </c>
      <c r="B49" s="130">
        <v>44781</v>
      </c>
      <c r="C49" s="118" t="s">
        <v>230</v>
      </c>
      <c r="D49" s="119" t="s">
        <v>231</v>
      </c>
      <c r="E49" s="120"/>
      <c r="F49" s="139">
        <v>100257</v>
      </c>
      <c r="G49" s="121"/>
      <c r="H49" s="121">
        <v>142.8</v>
      </c>
      <c r="I49" s="126"/>
      <c r="J49" s="117">
        <v>44817</v>
      </c>
      <c r="K49" s="116"/>
      <c r="L49" s="131"/>
      <c r="M49" s="132">
        <v>142.8</v>
      </c>
      <c r="N49" s="96">
        <f t="shared" si="2"/>
        <v>41599.079999999994</v>
      </c>
      <c r="O49" s="133"/>
      <c r="P49" s="134"/>
      <c r="Q49" s="99">
        <f t="shared" si="3"/>
        <v>72806.26999999999</v>
      </c>
      <c r="R49" s="101"/>
      <c r="S49" s="101">
        <f t="shared" si="4"/>
        <v>2335.2</v>
      </c>
      <c r="T49" s="77">
        <f t="shared" si="1"/>
        <v>116740.54999999997</v>
      </c>
      <c r="U49" s="78">
        <f t="shared" si="5"/>
        <v>-142.8</v>
      </c>
      <c r="V49" s="78"/>
      <c r="W49" s="104"/>
      <c r="X49" s="15"/>
      <c r="Y49" s="104"/>
      <c r="AA49" s="113"/>
      <c r="AB49" s="140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6"/>
      <c r="BA49" s="115"/>
      <c r="BB49" s="106"/>
      <c r="BC49" s="106"/>
      <c r="BD49" s="86">
        <v>-142.8</v>
      </c>
      <c r="BE49" s="115"/>
      <c r="BF49" s="106"/>
      <c r="BG49" s="106"/>
      <c r="BH49" s="106"/>
      <c r="BI49" s="106"/>
      <c r="BJ49" s="86"/>
      <c r="BK49" s="86"/>
      <c r="BL49" s="86"/>
      <c r="BM49" s="86"/>
      <c r="BN49" s="86"/>
      <c r="BO49" s="127"/>
      <c r="BP49" s="127"/>
      <c r="BQ49" s="127"/>
      <c r="BR49" s="127"/>
      <c r="BS49" s="127"/>
      <c r="BT49" s="87"/>
      <c r="BU49" s="86"/>
      <c r="BV49" s="86"/>
      <c r="BW49" s="86"/>
    </row>
    <row r="50" spans="1:75" ht="12.75">
      <c r="A50" s="116">
        <v>37</v>
      </c>
      <c r="B50" s="130">
        <v>44781</v>
      </c>
      <c r="C50" s="118" t="s">
        <v>197</v>
      </c>
      <c r="D50" s="119" t="s">
        <v>232</v>
      </c>
      <c r="E50" s="120"/>
      <c r="F50" s="123">
        <v>100258</v>
      </c>
      <c r="G50" s="121"/>
      <c r="H50" s="121">
        <v>963.15</v>
      </c>
      <c r="I50" s="126"/>
      <c r="J50" s="117">
        <v>44785</v>
      </c>
      <c r="K50" s="116"/>
      <c r="L50" s="131"/>
      <c r="M50" s="132">
        <v>963.15</v>
      </c>
      <c r="N50" s="96">
        <f t="shared" si="2"/>
        <v>40635.92999999999</v>
      </c>
      <c r="O50" s="133"/>
      <c r="P50" s="134"/>
      <c r="Q50" s="99">
        <f t="shared" si="3"/>
        <v>72806.26999999999</v>
      </c>
      <c r="R50" s="101"/>
      <c r="S50" s="101">
        <f t="shared" si="4"/>
        <v>2335.2</v>
      </c>
      <c r="T50" s="77">
        <f t="shared" si="1"/>
        <v>115777.39999999998</v>
      </c>
      <c r="U50" s="78">
        <f t="shared" si="5"/>
        <v>-963.15</v>
      </c>
      <c r="V50" s="78"/>
      <c r="W50" s="104"/>
      <c r="X50" s="15"/>
      <c r="Y50" s="104"/>
      <c r="AA50" s="113"/>
      <c r="AB50" s="113"/>
      <c r="AC50" s="104">
        <v>-963.15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6"/>
      <c r="BA50" s="115"/>
      <c r="BB50" s="106"/>
      <c r="BC50" s="106"/>
      <c r="BD50" s="106"/>
      <c r="BE50" s="106"/>
      <c r="BF50" s="106"/>
      <c r="BG50" s="106"/>
      <c r="BH50" s="106"/>
      <c r="BI50" s="106"/>
      <c r="BJ50" s="86"/>
      <c r="BK50" s="86"/>
      <c r="BL50" s="86"/>
      <c r="BM50" s="86"/>
      <c r="BN50" s="86"/>
      <c r="BO50" s="127"/>
      <c r="BP50" s="127"/>
      <c r="BQ50" s="127"/>
      <c r="BR50" s="127"/>
      <c r="BS50" s="127"/>
      <c r="BT50" s="149"/>
      <c r="BU50" s="106"/>
      <c r="BV50" s="106"/>
      <c r="BW50" s="106"/>
    </row>
    <row r="51" spans="1:75" ht="12.75">
      <c r="A51" s="116">
        <v>38</v>
      </c>
      <c r="B51" s="130">
        <v>44781</v>
      </c>
      <c r="C51" s="118" t="s">
        <v>197</v>
      </c>
      <c r="D51" s="119" t="s">
        <v>233</v>
      </c>
      <c r="E51" s="120"/>
      <c r="F51" s="123">
        <v>100259</v>
      </c>
      <c r="G51" s="121"/>
      <c r="H51" s="121">
        <v>77.5</v>
      </c>
      <c r="I51" s="126"/>
      <c r="J51" s="117">
        <v>44785</v>
      </c>
      <c r="K51" s="116"/>
      <c r="L51" s="131"/>
      <c r="M51" s="132">
        <v>77.5</v>
      </c>
      <c r="N51" s="96">
        <f t="shared" si="2"/>
        <v>40558.42999999999</v>
      </c>
      <c r="O51" s="133"/>
      <c r="P51" s="134"/>
      <c r="Q51" s="99">
        <f t="shared" si="3"/>
        <v>72806.26999999999</v>
      </c>
      <c r="R51" s="101"/>
      <c r="S51" s="101">
        <f t="shared" si="4"/>
        <v>2335.2</v>
      </c>
      <c r="T51" s="77">
        <f t="shared" si="1"/>
        <v>115699.89999999998</v>
      </c>
      <c r="U51" s="78">
        <f t="shared" si="5"/>
        <v>-77.5</v>
      </c>
      <c r="V51" s="78"/>
      <c r="W51" s="104"/>
      <c r="X51" s="15"/>
      <c r="Y51" s="104"/>
      <c r="AA51" s="113"/>
      <c r="AB51" s="113"/>
      <c r="AC51" s="104"/>
      <c r="AD51" s="104"/>
      <c r="AE51" s="104"/>
      <c r="AF51" s="104"/>
      <c r="AG51" s="104"/>
      <c r="AH51" s="104"/>
      <c r="AI51" s="104"/>
      <c r="AJ51" s="104">
        <v>-8.9</v>
      </c>
      <c r="AK51" s="104">
        <v>-19.8</v>
      </c>
      <c r="AL51" s="104">
        <v>-48.8</v>
      </c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6"/>
      <c r="BA51" s="106"/>
      <c r="BB51" s="106"/>
      <c r="BC51" s="106"/>
      <c r="BD51" s="106"/>
      <c r="BE51" s="115"/>
      <c r="BF51" s="106"/>
      <c r="BG51" s="106"/>
      <c r="BH51" s="106"/>
      <c r="BI51" s="106"/>
      <c r="BJ51" s="86"/>
      <c r="BK51" s="86"/>
      <c r="BL51" s="86"/>
      <c r="BM51" s="86"/>
      <c r="BN51" s="86"/>
      <c r="BO51" s="127"/>
      <c r="BP51" s="127"/>
      <c r="BQ51" s="127"/>
      <c r="BR51" s="127"/>
      <c r="BS51" s="127"/>
      <c r="BT51" s="149"/>
      <c r="BU51" s="106"/>
      <c r="BV51" s="106"/>
      <c r="BW51" s="106"/>
    </row>
    <row r="52" spans="1:75" ht="12.75">
      <c r="A52" s="116">
        <v>39</v>
      </c>
      <c r="B52" s="130">
        <v>44788</v>
      </c>
      <c r="C52" s="118" t="s">
        <v>188</v>
      </c>
      <c r="D52" s="119" t="s">
        <v>192</v>
      </c>
      <c r="E52" s="120"/>
      <c r="F52" s="108" t="s">
        <v>189</v>
      </c>
      <c r="G52" s="121"/>
      <c r="H52" s="121">
        <v>8.92</v>
      </c>
      <c r="I52" s="126"/>
      <c r="J52" s="117">
        <v>44813</v>
      </c>
      <c r="K52" s="116">
        <v>109</v>
      </c>
      <c r="L52" s="131"/>
      <c r="M52" s="132"/>
      <c r="N52" s="96">
        <f t="shared" si="2"/>
        <v>40558.42999999999</v>
      </c>
      <c r="O52" s="133"/>
      <c r="P52" s="134">
        <v>8.92</v>
      </c>
      <c r="Q52" s="99">
        <f t="shared" si="3"/>
        <v>72797.34999999999</v>
      </c>
      <c r="R52" s="101"/>
      <c r="S52" s="101">
        <f t="shared" si="4"/>
        <v>2335.2</v>
      </c>
      <c r="T52" s="77">
        <f t="shared" si="1"/>
        <v>115690.97999999998</v>
      </c>
      <c r="U52" s="78">
        <f t="shared" si="5"/>
        <v>-8.92</v>
      </c>
      <c r="V52" s="78"/>
      <c r="W52" s="104"/>
      <c r="X52" s="15" t="s">
        <v>234</v>
      </c>
      <c r="Y52" s="104">
        <v>-1.49</v>
      </c>
      <c r="Z52" s="140" t="s">
        <v>191</v>
      </c>
      <c r="AA52" s="140" t="s">
        <v>188</v>
      </c>
      <c r="AB52" s="140" t="s">
        <v>192</v>
      </c>
      <c r="AC52" s="104"/>
      <c r="AD52" s="104"/>
      <c r="AE52" s="104"/>
      <c r="AF52" s="104"/>
      <c r="AG52" s="104"/>
      <c r="AH52" s="104"/>
      <c r="AI52" s="104"/>
      <c r="AJ52" s="104"/>
      <c r="AK52" s="104"/>
      <c r="AL52" s="104">
        <v>-7.43</v>
      </c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6"/>
      <c r="BA52" s="115"/>
      <c r="BB52" s="106"/>
      <c r="BC52" s="106"/>
      <c r="BD52" s="106"/>
      <c r="BE52" s="115"/>
      <c r="BF52" s="106"/>
      <c r="BG52" s="106"/>
      <c r="BH52" s="106"/>
      <c r="BI52" s="106"/>
      <c r="BJ52" s="86"/>
      <c r="BK52" s="86"/>
      <c r="BL52" s="86"/>
      <c r="BM52" s="86"/>
      <c r="BN52" s="86"/>
      <c r="BO52" s="127"/>
      <c r="BP52" s="127"/>
      <c r="BQ52" s="127"/>
      <c r="BR52" s="127"/>
      <c r="BS52" s="127"/>
      <c r="BT52" s="149"/>
      <c r="BU52" s="106"/>
      <c r="BV52" s="106"/>
      <c r="BW52" s="106"/>
    </row>
    <row r="53" spans="1:75" ht="13.5" customHeight="1">
      <c r="A53" s="116"/>
      <c r="B53" s="130">
        <v>44792</v>
      </c>
      <c r="C53" s="118" t="s">
        <v>200</v>
      </c>
      <c r="D53" s="119" t="s">
        <v>235</v>
      </c>
      <c r="E53" s="120"/>
      <c r="F53" s="108" t="s">
        <v>189</v>
      </c>
      <c r="G53" s="121"/>
      <c r="H53" s="121">
        <v>154.1</v>
      </c>
      <c r="I53" s="126"/>
      <c r="J53" s="117">
        <v>44784</v>
      </c>
      <c r="K53" s="116">
        <v>108</v>
      </c>
      <c r="L53" s="131"/>
      <c r="M53" s="132"/>
      <c r="N53" s="96">
        <f t="shared" si="2"/>
        <v>40558.42999999999</v>
      </c>
      <c r="O53" s="133"/>
      <c r="P53" s="134">
        <v>154.1</v>
      </c>
      <c r="Q53" s="99">
        <f t="shared" si="3"/>
        <v>72643.24999999999</v>
      </c>
      <c r="R53" s="101"/>
      <c r="S53" s="101">
        <f t="shared" si="4"/>
        <v>2335.2</v>
      </c>
      <c r="T53" s="77">
        <f t="shared" si="1"/>
        <v>115536.87999999998</v>
      </c>
      <c r="U53" s="78">
        <f t="shared" si="5"/>
        <v>-154.1</v>
      </c>
      <c r="V53" s="78"/>
      <c r="W53" s="104"/>
      <c r="X53" s="15"/>
      <c r="Y53" s="104"/>
      <c r="Z53" s="145"/>
      <c r="AA53" s="140"/>
      <c r="AB53" s="140"/>
      <c r="AC53" s="104">
        <v>-64.21</v>
      </c>
      <c r="AD53" s="104">
        <v>-89.89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6"/>
      <c r="BA53" s="106"/>
      <c r="BB53" s="106"/>
      <c r="BC53" s="106"/>
      <c r="BD53" s="106"/>
      <c r="BE53" s="115"/>
      <c r="BF53" s="106"/>
      <c r="BG53" s="106"/>
      <c r="BH53" s="106"/>
      <c r="BI53" s="106"/>
      <c r="BJ53" s="86"/>
      <c r="BK53" s="86"/>
      <c r="BL53" s="86"/>
      <c r="BM53" s="86"/>
      <c r="BN53" s="86"/>
      <c r="BO53" s="127"/>
      <c r="BP53" s="127"/>
      <c r="BQ53" s="127"/>
      <c r="BR53" s="127"/>
      <c r="BS53" s="150"/>
      <c r="BT53" s="149"/>
      <c r="BU53" s="106"/>
      <c r="BV53" s="106"/>
      <c r="BW53" s="106"/>
    </row>
    <row r="54" spans="1:75" ht="18" customHeight="1" hidden="1">
      <c r="A54" s="116"/>
      <c r="B54" s="130"/>
      <c r="C54" s="143"/>
      <c r="D54" s="119"/>
      <c r="E54" s="120"/>
      <c r="F54" s="116"/>
      <c r="G54" s="121"/>
      <c r="H54" s="121"/>
      <c r="I54" s="126"/>
      <c r="J54" s="117"/>
      <c r="K54" s="116"/>
      <c r="L54" s="131"/>
      <c r="M54" s="132"/>
      <c r="N54" s="96">
        <f t="shared" si="2"/>
        <v>40558.42999999999</v>
      </c>
      <c r="O54" s="133"/>
      <c r="P54" s="134"/>
      <c r="Q54" s="99">
        <f t="shared" si="3"/>
        <v>72643.24999999999</v>
      </c>
      <c r="R54" s="101"/>
      <c r="S54" s="101">
        <f t="shared" si="4"/>
        <v>2335.2</v>
      </c>
      <c r="T54" s="77">
        <f t="shared" si="1"/>
        <v>115536.87999999998</v>
      </c>
      <c r="U54" s="78">
        <f t="shared" si="5"/>
        <v>0</v>
      </c>
      <c r="V54" s="78"/>
      <c r="W54" s="104"/>
      <c r="X54" s="15"/>
      <c r="Y54" s="104"/>
      <c r="Z54" s="145"/>
      <c r="AB54" s="140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86"/>
      <c r="BK54" s="86"/>
      <c r="BL54" s="86"/>
      <c r="BM54" s="86"/>
      <c r="BN54" s="86"/>
      <c r="BO54" s="127"/>
      <c r="BP54" s="127"/>
      <c r="BQ54" s="127"/>
      <c r="BR54" s="127"/>
      <c r="BS54" s="115"/>
      <c r="BT54" s="151"/>
      <c r="BU54" s="106"/>
      <c r="BV54" s="106"/>
      <c r="BW54" s="106"/>
    </row>
    <row r="55" spans="1:75" ht="12.75">
      <c r="A55" s="116">
        <v>40</v>
      </c>
      <c r="B55" s="130">
        <v>44811</v>
      </c>
      <c r="C55" s="118" t="s">
        <v>169</v>
      </c>
      <c r="D55" s="119" t="s">
        <v>236</v>
      </c>
      <c r="E55" s="120"/>
      <c r="F55" s="108" t="s">
        <v>171</v>
      </c>
      <c r="G55" s="121">
        <v>27500</v>
      </c>
      <c r="H55" s="121"/>
      <c r="I55" s="126"/>
      <c r="J55" s="117">
        <v>44813</v>
      </c>
      <c r="K55" s="116">
        <v>109</v>
      </c>
      <c r="L55" s="131"/>
      <c r="M55" s="132"/>
      <c r="N55" s="96">
        <f t="shared" si="2"/>
        <v>40558.42999999999</v>
      </c>
      <c r="O55" s="133">
        <v>27500</v>
      </c>
      <c r="P55" s="134"/>
      <c r="Q55" s="99">
        <f t="shared" si="3"/>
        <v>100143.24999999999</v>
      </c>
      <c r="R55" s="101"/>
      <c r="S55" s="101">
        <f t="shared" si="4"/>
        <v>2335.2</v>
      </c>
      <c r="T55" s="77">
        <f t="shared" si="1"/>
        <v>143036.88</v>
      </c>
      <c r="U55" s="78">
        <f t="shared" si="5"/>
        <v>27500</v>
      </c>
      <c r="V55" s="78"/>
      <c r="W55" s="104"/>
      <c r="X55" s="15"/>
      <c r="Y55" s="104"/>
      <c r="Z55" s="145"/>
      <c r="AA55" s="140"/>
      <c r="AB55" s="140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15"/>
      <c r="BB55" s="106"/>
      <c r="BC55" s="106"/>
      <c r="BD55" s="106"/>
      <c r="BE55" s="106"/>
      <c r="BF55" s="106"/>
      <c r="BG55" s="106"/>
      <c r="BH55" s="106"/>
      <c r="BI55" s="106"/>
      <c r="BJ55" s="86"/>
      <c r="BK55" s="86"/>
      <c r="BL55" s="86"/>
      <c r="BM55" s="86"/>
      <c r="BN55" s="86"/>
      <c r="BO55" s="127"/>
      <c r="BP55" s="127"/>
      <c r="BQ55" s="127"/>
      <c r="BR55" s="127"/>
      <c r="BS55" s="150">
        <v>27500</v>
      </c>
      <c r="BT55" s="115"/>
      <c r="BU55" s="106"/>
      <c r="BV55" s="106"/>
      <c r="BW55" s="106"/>
    </row>
    <row r="56" spans="1:75" ht="12.75">
      <c r="A56" s="116"/>
      <c r="B56" s="130">
        <v>44820</v>
      </c>
      <c r="C56" s="118" t="s">
        <v>200</v>
      </c>
      <c r="D56" s="119" t="s">
        <v>237</v>
      </c>
      <c r="E56" s="120"/>
      <c r="F56" s="108" t="s">
        <v>189</v>
      </c>
      <c r="G56" s="121"/>
      <c r="H56" s="121">
        <v>154.1</v>
      </c>
      <c r="I56" s="126"/>
      <c r="J56" s="117">
        <v>44813</v>
      </c>
      <c r="K56" s="116">
        <v>109</v>
      </c>
      <c r="L56" s="131"/>
      <c r="M56" s="132"/>
      <c r="N56" s="96">
        <f t="shared" si="2"/>
        <v>40558.42999999999</v>
      </c>
      <c r="O56" s="133"/>
      <c r="P56" s="134">
        <v>154.1</v>
      </c>
      <c r="Q56" s="99">
        <f>Q55+O56-P56</f>
        <v>99989.14999999998</v>
      </c>
      <c r="R56" s="101"/>
      <c r="S56" s="101">
        <f t="shared" si="4"/>
        <v>2335.2</v>
      </c>
      <c r="T56" s="77">
        <f t="shared" si="1"/>
        <v>142882.77999999997</v>
      </c>
      <c r="U56" s="78">
        <f t="shared" si="5"/>
        <v>-154.1</v>
      </c>
      <c r="V56" s="78"/>
      <c r="W56" s="104"/>
      <c r="X56" s="15"/>
      <c r="Y56" s="104"/>
      <c r="Z56" s="145"/>
      <c r="AA56" s="140"/>
      <c r="AB56" s="140"/>
      <c r="AC56" s="104">
        <v>-64.21</v>
      </c>
      <c r="AD56" s="104">
        <v>-89.89</v>
      </c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6"/>
      <c r="BA56" s="106"/>
      <c r="BB56" s="106"/>
      <c r="BC56" s="106"/>
      <c r="BD56" s="106"/>
      <c r="BE56" s="106"/>
      <c r="BF56" s="106"/>
      <c r="BG56" s="106"/>
      <c r="BH56" s="104"/>
      <c r="BI56" s="104"/>
      <c r="BJ56" s="86"/>
      <c r="BK56" s="86"/>
      <c r="BL56" s="86"/>
      <c r="BM56" s="86"/>
      <c r="BN56" s="86"/>
      <c r="BO56" s="127"/>
      <c r="BP56" s="127"/>
      <c r="BQ56" s="127"/>
      <c r="BR56" s="127"/>
      <c r="BS56" s="115"/>
      <c r="BT56" s="149"/>
      <c r="BU56" s="106"/>
      <c r="BV56" s="106"/>
      <c r="BW56" s="106"/>
    </row>
    <row r="57" spans="1:75" ht="12.75">
      <c r="A57" s="116">
        <v>41</v>
      </c>
      <c r="B57" s="130">
        <v>44820</v>
      </c>
      <c r="C57" s="118" t="s">
        <v>238</v>
      </c>
      <c r="D57" s="119" t="s">
        <v>239</v>
      </c>
      <c r="E57" s="120"/>
      <c r="F57" s="108">
        <v>100261</v>
      </c>
      <c r="G57" s="121"/>
      <c r="H57" s="121">
        <v>737.5</v>
      </c>
      <c r="I57" s="126"/>
      <c r="J57" s="117">
        <v>44847</v>
      </c>
      <c r="K57" s="116"/>
      <c r="L57" s="131"/>
      <c r="M57" s="132">
        <v>737.5</v>
      </c>
      <c r="N57" s="96">
        <f t="shared" si="2"/>
        <v>39820.92999999999</v>
      </c>
      <c r="O57" s="133"/>
      <c r="P57" s="134"/>
      <c r="Q57" s="99">
        <f t="shared" si="3"/>
        <v>99989.14999999998</v>
      </c>
      <c r="R57" s="101"/>
      <c r="S57" s="101">
        <f t="shared" si="4"/>
        <v>2335.2</v>
      </c>
      <c r="T57" s="77">
        <f t="shared" si="1"/>
        <v>142145.27999999997</v>
      </c>
      <c r="U57" s="78">
        <f t="shared" si="5"/>
        <v>-737.5</v>
      </c>
      <c r="V57" s="78"/>
      <c r="W57" s="104"/>
      <c r="X57" s="15"/>
      <c r="Y57" s="104"/>
      <c r="Z57" s="145"/>
      <c r="AA57" s="140"/>
      <c r="AB57" s="140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>
        <v>-737.5</v>
      </c>
      <c r="AW57" s="104"/>
      <c r="AX57" s="104"/>
      <c r="AY57" s="104"/>
      <c r="AZ57" s="106"/>
      <c r="BA57" s="106"/>
      <c r="BB57" s="106"/>
      <c r="BC57" s="106"/>
      <c r="BD57" s="106"/>
      <c r="BE57" s="106"/>
      <c r="BF57" s="106"/>
      <c r="BG57" s="106"/>
      <c r="BH57" s="104"/>
      <c r="BI57" s="104"/>
      <c r="BJ57" s="104"/>
      <c r="BK57" s="86"/>
      <c r="BL57" s="86"/>
      <c r="BM57" s="86"/>
      <c r="BN57" s="86"/>
      <c r="BO57" s="86"/>
      <c r="BP57" s="86"/>
      <c r="BQ57" s="86"/>
      <c r="BR57" s="86"/>
      <c r="BS57" s="106"/>
      <c r="BT57" s="115"/>
      <c r="BU57" s="106"/>
      <c r="BV57" s="106"/>
      <c r="BW57" s="106"/>
    </row>
    <row r="58" spans="1:75" ht="12.75">
      <c r="A58" s="116">
        <v>42</v>
      </c>
      <c r="B58" s="130">
        <v>44820</v>
      </c>
      <c r="C58" s="118" t="s">
        <v>238</v>
      </c>
      <c r="D58" s="119" t="s">
        <v>240</v>
      </c>
      <c r="E58" s="120"/>
      <c r="F58" s="108">
        <v>100262</v>
      </c>
      <c r="G58" s="121"/>
      <c r="H58" s="121">
        <v>29.45</v>
      </c>
      <c r="I58" s="126"/>
      <c r="J58" s="117">
        <v>44847</v>
      </c>
      <c r="K58" s="116"/>
      <c r="L58" s="131"/>
      <c r="M58" s="132">
        <v>29.45</v>
      </c>
      <c r="N58" s="96">
        <f t="shared" si="2"/>
        <v>39791.479999999996</v>
      </c>
      <c r="O58" s="133"/>
      <c r="P58" s="134"/>
      <c r="Q58" s="99">
        <f t="shared" si="3"/>
        <v>99989.14999999998</v>
      </c>
      <c r="R58" s="101"/>
      <c r="S58" s="101">
        <f t="shared" si="4"/>
        <v>2335.2</v>
      </c>
      <c r="T58" s="77">
        <f t="shared" si="1"/>
        <v>142115.83</v>
      </c>
      <c r="U58" s="78">
        <f t="shared" si="5"/>
        <v>-29.45</v>
      </c>
      <c r="V58" s="78"/>
      <c r="W58" s="104"/>
      <c r="X58" s="15"/>
      <c r="Y58" s="104"/>
      <c r="Z58" s="145"/>
      <c r="AA58" s="140"/>
      <c r="AB58" s="140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41">
        <v>-29.45</v>
      </c>
      <c r="BA58" s="106"/>
      <c r="BB58" s="106"/>
      <c r="BC58" s="106"/>
      <c r="BD58" s="106"/>
      <c r="BE58" s="106"/>
      <c r="BF58" s="106"/>
      <c r="BG58" s="106"/>
      <c r="BH58" s="104"/>
      <c r="BI58" s="104"/>
      <c r="BJ58" s="104"/>
      <c r="BK58" s="86"/>
      <c r="BL58" s="86"/>
      <c r="BM58" s="86"/>
      <c r="BN58" s="86"/>
      <c r="BO58" s="86"/>
      <c r="BP58" s="86"/>
      <c r="BQ58" s="86"/>
      <c r="BR58" s="86"/>
      <c r="BS58" s="106"/>
      <c r="BT58" s="149"/>
      <c r="BU58" s="106"/>
      <c r="BV58" s="106"/>
      <c r="BW58" s="106"/>
    </row>
    <row r="59" spans="1:75" ht="12.75">
      <c r="A59" s="116">
        <v>43</v>
      </c>
      <c r="B59" s="130">
        <v>44820</v>
      </c>
      <c r="C59" s="118" t="s">
        <v>241</v>
      </c>
      <c r="D59" s="119" t="s">
        <v>242</v>
      </c>
      <c r="E59" s="152"/>
      <c r="F59" s="108">
        <v>100263</v>
      </c>
      <c r="G59" s="121"/>
      <c r="H59" s="121">
        <v>360</v>
      </c>
      <c r="I59" s="126"/>
      <c r="J59" s="117">
        <v>44847</v>
      </c>
      <c r="K59" s="116"/>
      <c r="L59" s="137"/>
      <c r="M59" s="132">
        <v>360</v>
      </c>
      <c r="N59" s="96">
        <f t="shared" si="2"/>
        <v>39431.479999999996</v>
      </c>
      <c r="O59" s="147"/>
      <c r="P59" s="134"/>
      <c r="Q59" s="99">
        <f t="shared" si="3"/>
        <v>99989.14999999998</v>
      </c>
      <c r="R59" s="101"/>
      <c r="S59" s="101">
        <f t="shared" si="4"/>
        <v>2335.2</v>
      </c>
      <c r="T59" s="77">
        <f t="shared" si="1"/>
        <v>141755.83</v>
      </c>
      <c r="U59" s="78">
        <f t="shared" si="5"/>
        <v>-360</v>
      </c>
      <c r="V59" s="78"/>
      <c r="W59" s="104"/>
      <c r="X59" s="15" t="s">
        <v>243</v>
      </c>
      <c r="Y59" s="104">
        <v>-60</v>
      </c>
      <c r="Z59" s="145" t="s">
        <v>244</v>
      </c>
      <c r="AA59" s="140" t="s">
        <v>241</v>
      </c>
      <c r="AB59" s="140" t="s">
        <v>242</v>
      </c>
      <c r="AC59" s="104"/>
      <c r="AD59" s="104"/>
      <c r="AE59" s="104"/>
      <c r="AF59" s="104"/>
      <c r="AG59" s="104">
        <v>-300</v>
      </c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86"/>
      <c r="AY59" s="86"/>
      <c r="AZ59" s="86"/>
      <c r="BA59" s="86"/>
      <c r="BB59" s="86"/>
      <c r="BC59" s="86"/>
      <c r="BD59" s="86"/>
      <c r="BE59" s="86"/>
      <c r="BF59" s="106"/>
      <c r="BG59" s="106"/>
      <c r="BH59" s="104"/>
      <c r="BI59" s="104"/>
      <c r="BJ59" s="104"/>
      <c r="BK59" s="86"/>
      <c r="BL59" s="86"/>
      <c r="BM59" s="86"/>
      <c r="BN59" s="86"/>
      <c r="BO59" s="86"/>
      <c r="BP59" s="86"/>
      <c r="BQ59" s="86"/>
      <c r="BR59" s="86"/>
      <c r="BS59" s="106"/>
      <c r="BT59" s="149"/>
      <c r="BU59" s="106"/>
      <c r="BV59" s="106"/>
      <c r="BW59" s="106"/>
    </row>
    <row r="60" spans="1:75" ht="12.75">
      <c r="A60" s="116">
        <v>44</v>
      </c>
      <c r="B60" s="130">
        <v>44820</v>
      </c>
      <c r="C60" s="118" t="s">
        <v>245</v>
      </c>
      <c r="D60" s="119" t="s">
        <v>246</v>
      </c>
      <c r="E60" s="120"/>
      <c r="F60" s="108">
        <v>100264</v>
      </c>
      <c r="G60" s="121"/>
      <c r="H60" s="121">
        <v>3268.8</v>
      </c>
      <c r="I60" s="126"/>
      <c r="J60" s="117">
        <v>44847</v>
      </c>
      <c r="K60" s="116"/>
      <c r="L60" s="137"/>
      <c r="M60" s="132">
        <v>3268.8</v>
      </c>
      <c r="N60" s="96">
        <f>N59+L60-M60</f>
        <v>36162.67999999999</v>
      </c>
      <c r="O60" s="147"/>
      <c r="P60" s="134"/>
      <c r="Q60" s="99">
        <f>Q59+O60-P60</f>
        <v>99989.14999999998</v>
      </c>
      <c r="R60" s="101"/>
      <c r="S60" s="101">
        <f>S59+R60</f>
        <v>2335.2</v>
      </c>
      <c r="T60" s="77">
        <f t="shared" si="1"/>
        <v>138487.02999999997</v>
      </c>
      <c r="U60" s="78">
        <f t="shared" si="5"/>
        <v>-3268.8</v>
      </c>
      <c r="V60" s="78"/>
      <c r="W60" s="104"/>
      <c r="X60" s="15" t="s">
        <v>247</v>
      </c>
      <c r="Y60" s="104">
        <v>-544.8</v>
      </c>
      <c r="Z60" s="145" t="s">
        <v>248</v>
      </c>
      <c r="AA60" s="113" t="s">
        <v>245</v>
      </c>
      <c r="AB60" s="113" t="s">
        <v>249</v>
      </c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6"/>
      <c r="BA60" s="106"/>
      <c r="BB60" s="106"/>
      <c r="BC60" s="106"/>
      <c r="BD60" s="106"/>
      <c r="BE60" s="106"/>
      <c r="BF60" s="106"/>
      <c r="BG60" s="141"/>
      <c r="BH60" s="104"/>
      <c r="BI60" s="104"/>
      <c r="BJ60" s="104"/>
      <c r="BK60" s="86"/>
      <c r="BL60" s="86"/>
      <c r="BM60" s="86"/>
      <c r="BN60" s="86"/>
      <c r="BO60" s="86"/>
      <c r="BP60" s="86"/>
      <c r="BQ60" s="86"/>
      <c r="BR60" s="86"/>
      <c r="BS60" s="86"/>
      <c r="BT60" s="87">
        <v>-2724</v>
      </c>
      <c r="BU60" s="106"/>
      <c r="BV60" s="106"/>
      <c r="BW60" s="106"/>
    </row>
    <row r="61" spans="1:75" ht="15">
      <c r="A61" s="116">
        <v>45</v>
      </c>
      <c r="B61" s="130">
        <v>44820</v>
      </c>
      <c r="C61" s="118" t="s">
        <v>250</v>
      </c>
      <c r="D61" s="119" t="s">
        <v>251</v>
      </c>
      <c r="E61" s="120"/>
      <c r="F61" s="108">
        <v>100265</v>
      </c>
      <c r="G61" s="121"/>
      <c r="H61" s="121">
        <v>963.15</v>
      </c>
      <c r="I61" s="126"/>
      <c r="J61" s="117">
        <v>44847</v>
      </c>
      <c r="K61" s="116"/>
      <c r="L61" s="137"/>
      <c r="M61" s="132">
        <v>963.15</v>
      </c>
      <c r="N61" s="96">
        <f>N60+L61-M61</f>
        <v>35199.52999999999</v>
      </c>
      <c r="O61" s="147"/>
      <c r="P61" s="134"/>
      <c r="Q61" s="99">
        <f>Q60+O61-P61</f>
        <v>99989.14999999998</v>
      </c>
      <c r="R61" s="101"/>
      <c r="S61" s="101">
        <f>S60+R61</f>
        <v>2335.2</v>
      </c>
      <c r="T61" s="77">
        <f t="shared" si="1"/>
        <v>137523.87999999998</v>
      </c>
      <c r="U61" s="78">
        <f t="shared" si="5"/>
        <v>-963.15</v>
      </c>
      <c r="V61" s="153"/>
      <c r="W61" s="154"/>
      <c r="X61" s="15"/>
      <c r="Y61" s="104"/>
      <c r="AA61" s="113"/>
      <c r="AB61" s="113"/>
      <c r="AC61" s="104">
        <v>-963.15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6"/>
      <c r="BA61" s="115"/>
      <c r="BB61" s="106"/>
      <c r="BC61" s="106"/>
      <c r="BD61" s="106"/>
      <c r="BE61" s="106"/>
      <c r="BF61" s="106"/>
      <c r="BG61" s="106"/>
      <c r="BH61" s="104"/>
      <c r="BI61" s="104"/>
      <c r="BJ61" s="104"/>
      <c r="BK61" s="86"/>
      <c r="BL61" s="86"/>
      <c r="BM61" s="86"/>
      <c r="BN61" s="86"/>
      <c r="BO61" s="86"/>
      <c r="BP61" s="86"/>
      <c r="BQ61" s="86"/>
      <c r="BR61" s="86"/>
      <c r="BS61" s="86"/>
      <c r="BT61" s="87"/>
      <c r="BU61" s="106"/>
      <c r="BV61" s="106"/>
      <c r="BW61" s="106"/>
    </row>
    <row r="62" spans="1:75" ht="12.75">
      <c r="A62" s="116">
        <v>46</v>
      </c>
      <c r="B62" s="130">
        <v>44820</v>
      </c>
      <c r="C62" s="118" t="s">
        <v>250</v>
      </c>
      <c r="D62" s="119" t="s">
        <v>252</v>
      </c>
      <c r="E62" s="155"/>
      <c r="F62" s="108">
        <v>100266</v>
      </c>
      <c r="G62" s="156"/>
      <c r="H62" s="156">
        <v>97.79</v>
      </c>
      <c r="I62" s="119"/>
      <c r="J62" s="117">
        <v>44847</v>
      </c>
      <c r="K62" s="116"/>
      <c r="L62" s="131"/>
      <c r="M62" s="132">
        <v>97.79</v>
      </c>
      <c r="N62" s="96">
        <f t="shared" si="2"/>
        <v>35101.73999999999</v>
      </c>
      <c r="O62" s="133"/>
      <c r="P62" s="134"/>
      <c r="Q62" s="99">
        <f t="shared" si="3"/>
        <v>99989.14999999998</v>
      </c>
      <c r="R62" s="101"/>
      <c r="S62" s="101">
        <f t="shared" si="4"/>
        <v>2335.2</v>
      </c>
      <c r="T62" s="77">
        <f t="shared" si="1"/>
        <v>137426.08999999997</v>
      </c>
      <c r="U62" s="78">
        <f t="shared" si="5"/>
        <v>-97.78999999999999</v>
      </c>
      <c r="V62" s="78"/>
      <c r="W62" s="104"/>
      <c r="X62" s="15"/>
      <c r="Y62" s="104"/>
      <c r="AA62" s="113"/>
      <c r="AB62" s="113"/>
      <c r="AC62" s="104"/>
      <c r="AD62" s="104"/>
      <c r="AE62" s="104"/>
      <c r="AF62" s="104"/>
      <c r="AG62" s="104"/>
      <c r="AH62" s="104"/>
      <c r="AI62" s="104"/>
      <c r="AJ62" s="104">
        <v>-1.9</v>
      </c>
      <c r="AK62" s="104">
        <v>-9.9</v>
      </c>
      <c r="AL62" s="104">
        <v>-85.99</v>
      </c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15"/>
      <c r="BA62" s="104"/>
      <c r="BB62" s="106"/>
      <c r="BC62" s="106"/>
      <c r="BD62" s="106"/>
      <c r="BE62" s="115"/>
      <c r="BF62" s="106"/>
      <c r="BG62" s="106"/>
      <c r="BH62" s="104"/>
      <c r="BI62" s="104"/>
      <c r="BJ62" s="104"/>
      <c r="BK62" s="86"/>
      <c r="BL62" s="86"/>
      <c r="BM62" s="86"/>
      <c r="BN62" s="86"/>
      <c r="BO62" s="86"/>
      <c r="BP62" s="86"/>
      <c r="BQ62" s="86"/>
      <c r="BR62" s="86"/>
      <c r="BS62" s="86"/>
      <c r="BT62" s="87"/>
      <c r="BU62" s="106"/>
      <c r="BV62" s="106"/>
      <c r="BW62" s="106"/>
    </row>
    <row r="63" spans="1:75" ht="12.75">
      <c r="A63" s="116">
        <v>47</v>
      </c>
      <c r="B63" s="130">
        <v>44839</v>
      </c>
      <c r="C63" s="118" t="s">
        <v>188</v>
      </c>
      <c r="D63" s="119" t="s">
        <v>192</v>
      </c>
      <c r="E63" s="157"/>
      <c r="F63" s="108" t="s">
        <v>189</v>
      </c>
      <c r="G63" s="158"/>
      <c r="H63" s="158">
        <v>8.92</v>
      </c>
      <c r="I63" s="159"/>
      <c r="J63" s="117">
        <v>44845</v>
      </c>
      <c r="K63" s="116">
        <v>110</v>
      </c>
      <c r="L63" s="131"/>
      <c r="M63" s="132"/>
      <c r="N63" s="96">
        <f t="shared" si="2"/>
        <v>35101.73999999999</v>
      </c>
      <c r="O63" s="133"/>
      <c r="P63" s="134">
        <v>8.92</v>
      </c>
      <c r="Q63" s="99">
        <f t="shared" si="3"/>
        <v>99980.22999999998</v>
      </c>
      <c r="R63" s="101"/>
      <c r="S63" s="101">
        <f t="shared" si="4"/>
        <v>2335.2</v>
      </c>
      <c r="T63" s="77">
        <f t="shared" si="1"/>
        <v>137417.16999999998</v>
      </c>
      <c r="U63" s="78">
        <f t="shared" si="5"/>
        <v>-8.92</v>
      </c>
      <c r="V63" s="78"/>
      <c r="W63" s="104"/>
      <c r="X63" s="15" t="s">
        <v>253</v>
      </c>
      <c r="Y63" s="104">
        <v>-1.49</v>
      </c>
      <c r="Z63" s="140" t="s">
        <v>191</v>
      </c>
      <c r="AA63" s="140" t="s">
        <v>188</v>
      </c>
      <c r="AB63" s="140" t="s">
        <v>192</v>
      </c>
      <c r="AC63" s="104"/>
      <c r="AD63" s="104"/>
      <c r="AE63" s="104"/>
      <c r="AF63" s="104"/>
      <c r="AG63" s="104"/>
      <c r="AH63" s="104"/>
      <c r="AI63" s="104"/>
      <c r="AJ63" s="104"/>
      <c r="AK63" s="104"/>
      <c r="AL63" s="104">
        <v>-7.43</v>
      </c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6"/>
      <c r="BA63" s="106"/>
      <c r="BB63" s="106"/>
      <c r="BC63" s="106"/>
      <c r="BD63" s="106"/>
      <c r="BE63" s="106"/>
      <c r="BF63" s="106"/>
      <c r="BG63" s="106"/>
      <c r="BH63" s="104"/>
      <c r="BI63" s="104"/>
      <c r="BJ63" s="104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106"/>
      <c r="BV63" s="106"/>
      <c r="BW63" s="106"/>
    </row>
    <row r="64" spans="1:75" ht="12.75">
      <c r="A64" s="116"/>
      <c r="B64" s="130">
        <v>44839</v>
      </c>
      <c r="C64" s="118" t="s">
        <v>254</v>
      </c>
      <c r="D64" s="119" t="s">
        <v>255</v>
      </c>
      <c r="E64" s="155"/>
      <c r="F64" s="108">
        <v>100727</v>
      </c>
      <c r="G64" s="158"/>
      <c r="H64" s="158"/>
      <c r="I64" s="159"/>
      <c r="J64" s="117">
        <v>44845</v>
      </c>
      <c r="K64" s="116">
        <v>110</v>
      </c>
      <c r="L64" s="131">
        <v>30000</v>
      </c>
      <c r="M64" s="160"/>
      <c r="N64" s="96">
        <f t="shared" si="2"/>
        <v>65101.73999999999</v>
      </c>
      <c r="O64" s="133"/>
      <c r="P64" s="134">
        <v>30000</v>
      </c>
      <c r="Q64" s="99">
        <f t="shared" si="3"/>
        <v>69980.22999999998</v>
      </c>
      <c r="R64" s="101"/>
      <c r="S64" s="101">
        <f t="shared" si="4"/>
        <v>2335.2</v>
      </c>
      <c r="T64" s="77">
        <f t="shared" si="1"/>
        <v>137417.16999999998</v>
      </c>
      <c r="U64" s="78">
        <f t="shared" si="5"/>
        <v>0</v>
      </c>
      <c r="V64" s="78"/>
      <c r="W64" s="104"/>
      <c r="X64" s="15"/>
      <c r="Y64" s="104"/>
      <c r="Z64" s="145"/>
      <c r="AA64" s="140"/>
      <c r="AB64" s="140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106"/>
      <c r="BF64" s="106"/>
      <c r="BG64" s="106"/>
      <c r="BH64" s="104"/>
      <c r="BI64" s="104"/>
      <c r="BJ64" s="104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106"/>
      <c r="BV64" s="106"/>
      <c r="BW64" s="106"/>
    </row>
    <row r="65" spans="1:75" ht="12.75">
      <c r="A65" s="116">
        <v>48</v>
      </c>
      <c r="B65" s="130">
        <v>44839</v>
      </c>
      <c r="C65" s="118" t="s">
        <v>19</v>
      </c>
      <c r="D65" s="119" t="s">
        <v>256</v>
      </c>
      <c r="E65" s="119"/>
      <c r="F65" s="108">
        <v>100728</v>
      </c>
      <c r="G65" s="158"/>
      <c r="H65" s="158">
        <v>30</v>
      </c>
      <c r="I65" s="159"/>
      <c r="J65" s="117">
        <v>44876</v>
      </c>
      <c r="K65" s="116">
        <v>111</v>
      </c>
      <c r="L65" s="131"/>
      <c r="M65" s="132"/>
      <c r="N65" s="96">
        <f t="shared" si="2"/>
        <v>65101.73999999999</v>
      </c>
      <c r="O65" s="133"/>
      <c r="P65" s="134">
        <v>30</v>
      </c>
      <c r="Q65" s="99">
        <f t="shared" si="3"/>
        <v>69950.22999999998</v>
      </c>
      <c r="R65" s="101"/>
      <c r="S65" s="101">
        <f t="shared" si="4"/>
        <v>2335.2</v>
      </c>
      <c r="T65" s="77">
        <f t="shared" si="1"/>
        <v>137387.16999999998</v>
      </c>
      <c r="U65" s="78">
        <f t="shared" si="5"/>
        <v>-30</v>
      </c>
      <c r="V65" s="78"/>
      <c r="W65" s="104"/>
      <c r="X65" s="15"/>
      <c r="Y65" s="104"/>
      <c r="Z65" s="145"/>
      <c r="AA65" s="140"/>
      <c r="AB65" s="140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127"/>
      <c r="BE65" s="106"/>
      <c r="BF65" s="106"/>
      <c r="BG65" s="106"/>
      <c r="BH65" s="104"/>
      <c r="BI65" s="104"/>
      <c r="BJ65" s="104">
        <v>-30</v>
      </c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106"/>
      <c r="BV65" s="106"/>
      <c r="BW65" s="106"/>
    </row>
    <row r="66" spans="1:75" ht="12.75">
      <c r="A66" s="116">
        <v>49</v>
      </c>
      <c r="B66" s="130">
        <v>44839</v>
      </c>
      <c r="C66" s="118" t="s">
        <v>238</v>
      </c>
      <c r="D66" s="119" t="s">
        <v>257</v>
      </c>
      <c r="E66" s="119"/>
      <c r="F66" s="108">
        <v>100729</v>
      </c>
      <c r="G66" s="158"/>
      <c r="H66" s="158">
        <v>737.5</v>
      </c>
      <c r="I66" s="159"/>
      <c r="J66" s="117">
        <v>44845</v>
      </c>
      <c r="K66" s="116">
        <v>110</v>
      </c>
      <c r="L66" s="131"/>
      <c r="M66" s="132"/>
      <c r="N66" s="96">
        <f t="shared" si="2"/>
        <v>65101.73999999999</v>
      </c>
      <c r="O66" s="133"/>
      <c r="P66" s="134">
        <v>737.5</v>
      </c>
      <c r="Q66" s="99">
        <f t="shared" si="3"/>
        <v>69212.72999999998</v>
      </c>
      <c r="R66" s="101"/>
      <c r="S66" s="101">
        <f t="shared" si="4"/>
        <v>2335.2</v>
      </c>
      <c r="T66" s="77">
        <f t="shared" si="1"/>
        <v>136649.66999999998</v>
      </c>
      <c r="U66" s="78">
        <f t="shared" si="5"/>
        <v>-737.5</v>
      </c>
      <c r="V66" s="78"/>
      <c r="W66" s="104"/>
      <c r="X66" s="15"/>
      <c r="Y66" s="104"/>
      <c r="Z66" s="145"/>
      <c r="AA66" s="140"/>
      <c r="AB66" s="140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86"/>
      <c r="AS66" s="86"/>
      <c r="AT66" s="86"/>
      <c r="AU66" s="86"/>
      <c r="AV66" s="86">
        <v>-737.5</v>
      </c>
      <c r="AW66" s="86"/>
      <c r="AX66" s="86"/>
      <c r="AY66" s="86"/>
      <c r="AZ66" s="86"/>
      <c r="BA66" s="86"/>
      <c r="BB66" s="86"/>
      <c r="BC66" s="86"/>
      <c r="BD66" s="86"/>
      <c r="BE66" s="106"/>
      <c r="BF66" s="106"/>
      <c r="BG66" s="106"/>
      <c r="BH66" s="104"/>
      <c r="BI66" s="104"/>
      <c r="BJ66" s="104"/>
      <c r="BK66" s="86"/>
      <c r="BL66" s="86"/>
      <c r="BM66" s="86"/>
      <c r="BN66" s="86"/>
      <c r="BO66" s="86"/>
      <c r="BP66" s="86"/>
      <c r="BQ66" s="86"/>
      <c r="BR66" s="86"/>
      <c r="BS66" s="86"/>
      <c r="BT66" s="87"/>
      <c r="BU66" s="106"/>
      <c r="BV66" s="106"/>
      <c r="BW66" s="106"/>
    </row>
    <row r="67" spans="1:75" ht="12.75">
      <c r="A67" s="116">
        <v>50</v>
      </c>
      <c r="B67" s="130">
        <v>44839</v>
      </c>
      <c r="C67" s="118" t="s">
        <v>197</v>
      </c>
      <c r="D67" s="119" t="s">
        <v>258</v>
      </c>
      <c r="E67" s="119"/>
      <c r="F67" s="108">
        <v>100730</v>
      </c>
      <c r="G67" s="158"/>
      <c r="H67" s="158">
        <v>963.15</v>
      </c>
      <c r="I67" s="159"/>
      <c r="J67" s="117">
        <v>44845</v>
      </c>
      <c r="K67" s="116">
        <v>110</v>
      </c>
      <c r="L67" s="131"/>
      <c r="M67" s="132"/>
      <c r="N67" s="96">
        <f t="shared" si="2"/>
        <v>65101.73999999999</v>
      </c>
      <c r="O67" s="133"/>
      <c r="P67" s="134">
        <v>963.15</v>
      </c>
      <c r="Q67" s="99">
        <f t="shared" si="3"/>
        <v>68249.57999999999</v>
      </c>
      <c r="R67" s="101"/>
      <c r="S67" s="101">
        <f t="shared" si="4"/>
        <v>2335.2</v>
      </c>
      <c r="T67" s="77">
        <f t="shared" si="1"/>
        <v>135686.52</v>
      </c>
      <c r="U67" s="78">
        <f t="shared" si="5"/>
        <v>-963.15</v>
      </c>
      <c r="V67" s="78"/>
      <c r="W67" s="104"/>
      <c r="X67" s="15"/>
      <c r="Y67" s="104"/>
      <c r="Z67" s="145"/>
      <c r="AA67" s="140"/>
      <c r="AB67" s="140"/>
      <c r="AC67" s="104">
        <v>-963.15</v>
      </c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115"/>
      <c r="BF67" s="106"/>
      <c r="BG67" s="106"/>
      <c r="BH67" s="104"/>
      <c r="BI67" s="104"/>
      <c r="BJ67" s="104"/>
      <c r="BK67" s="86"/>
      <c r="BL67" s="86"/>
      <c r="BM67" s="86"/>
      <c r="BN67" s="86"/>
      <c r="BO67" s="86"/>
      <c r="BP67" s="86"/>
      <c r="BQ67" s="86"/>
      <c r="BR67" s="86"/>
      <c r="BS67" s="86"/>
      <c r="BT67" s="87"/>
      <c r="BU67" s="106"/>
      <c r="BV67" s="106"/>
      <c r="BW67" s="106"/>
    </row>
    <row r="68" spans="1:75" ht="12.75">
      <c r="A68" s="116">
        <v>51</v>
      </c>
      <c r="B68" s="130">
        <v>44839</v>
      </c>
      <c r="C68" s="118" t="s">
        <v>197</v>
      </c>
      <c r="D68" s="119" t="s">
        <v>259</v>
      </c>
      <c r="E68" s="119"/>
      <c r="F68" s="108">
        <v>100731</v>
      </c>
      <c r="G68" s="158"/>
      <c r="H68" s="158">
        <v>104.93</v>
      </c>
      <c r="I68" s="159"/>
      <c r="J68" s="117">
        <v>44845</v>
      </c>
      <c r="K68" s="116">
        <v>110</v>
      </c>
      <c r="L68" s="131"/>
      <c r="M68" s="132"/>
      <c r="N68" s="96">
        <f t="shared" si="2"/>
        <v>65101.73999999999</v>
      </c>
      <c r="O68" s="133"/>
      <c r="P68" s="134">
        <v>104.93</v>
      </c>
      <c r="Q68" s="99">
        <f t="shared" si="3"/>
        <v>68144.65</v>
      </c>
      <c r="R68" s="101"/>
      <c r="S68" s="101">
        <f t="shared" si="4"/>
        <v>2335.2</v>
      </c>
      <c r="T68" s="77">
        <f t="shared" si="1"/>
        <v>135581.59</v>
      </c>
      <c r="U68" s="78">
        <f t="shared" si="5"/>
        <v>-104.93</v>
      </c>
      <c r="V68" s="78"/>
      <c r="W68" s="104"/>
      <c r="X68" s="15"/>
      <c r="Y68" s="104"/>
      <c r="Z68" s="145"/>
      <c r="AA68" s="140"/>
      <c r="AB68" s="140"/>
      <c r="AC68" s="104"/>
      <c r="AD68" s="104"/>
      <c r="AE68" s="104"/>
      <c r="AF68" s="104"/>
      <c r="AG68" s="104"/>
      <c r="AH68" s="104"/>
      <c r="AI68" s="104"/>
      <c r="AJ68" s="104">
        <v>-35.24</v>
      </c>
      <c r="AK68" s="104">
        <v>-19.8</v>
      </c>
      <c r="AL68" s="104">
        <v>-49.89</v>
      </c>
      <c r="AM68" s="104"/>
      <c r="AN68" s="104"/>
      <c r="AO68" s="104"/>
      <c r="AP68" s="104"/>
      <c r="AQ68" s="104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106"/>
      <c r="BF68" s="106"/>
      <c r="BG68" s="106"/>
      <c r="BH68" s="104"/>
      <c r="BI68" s="104"/>
      <c r="BJ68" s="104"/>
      <c r="BK68" s="86"/>
      <c r="BL68" s="86"/>
      <c r="BM68" s="86"/>
      <c r="BN68" s="86"/>
      <c r="BO68" s="86"/>
      <c r="BP68" s="86"/>
      <c r="BQ68" s="86"/>
      <c r="BR68" s="86"/>
      <c r="BS68" s="86"/>
      <c r="BT68" s="87"/>
      <c r="BU68" s="106"/>
      <c r="BV68" s="106"/>
      <c r="BW68" s="106"/>
    </row>
    <row r="69" spans="1:75" ht="12.75">
      <c r="A69" s="116">
        <v>52</v>
      </c>
      <c r="B69" s="130">
        <v>44839</v>
      </c>
      <c r="C69" s="118" t="s">
        <v>223</v>
      </c>
      <c r="D69" s="119" t="s">
        <v>260</v>
      </c>
      <c r="E69" s="119"/>
      <c r="F69" s="108">
        <v>100732</v>
      </c>
      <c r="G69" s="158"/>
      <c r="H69" s="158">
        <v>1007.97</v>
      </c>
      <c r="I69" s="159"/>
      <c r="J69" s="117">
        <v>44845</v>
      </c>
      <c r="K69" s="116">
        <v>110</v>
      </c>
      <c r="L69" s="131"/>
      <c r="M69" s="132"/>
      <c r="N69" s="96">
        <f t="shared" si="2"/>
        <v>65101.73999999999</v>
      </c>
      <c r="O69" s="133"/>
      <c r="P69" s="134">
        <v>1007.97</v>
      </c>
      <c r="Q69" s="99">
        <f t="shared" si="3"/>
        <v>67136.68</v>
      </c>
      <c r="R69" s="101"/>
      <c r="S69" s="101">
        <f t="shared" si="4"/>
        <v>2335.2</v>
      </c>
      <c r="T69" s="77">
        <f t="shared" si="1"/>
        <v>134573.62</v>
      </c>
      <c r="U69" s="78">
        <f t="shared" si="5"/>
        <v>-1007.97</v>
      </c>
      <c r="V69" s="78"/>
      <c r="W69" s="104"/>
      <c r="X69" s="15"/>
      <c r="Y69" s="104"/>
      <c r="Z69" s="145"/>
      <c r="AA69" s="140"/>
      <c r="AB69" s="140"/>
      <c r="AC69" s="104">
        <v>-1007.97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15"/>
      <c r="BF69" s="106"/>
      <c r="BG69" s="106"/>
      <c r="BH69" s="104"/>
      <c r="BI69" s="104"/>
      <c r="BJ69" s="104"/>
      <c r="BK69" s="86"/>
      <c r="BL69" s="86"/>
      <c r="BM69" s="86"/>
      <c r="BN69" s="86"/>
      <c r="BO69" s="86"/>
      <c r="BP69" s="86"/>
      <c r="BQ69" s="86"/>
      <c r="BR69" s="86"/>
      <c r="BS69" s="86"/>
      <c r="BT69" s="87"/>
      <c r="BU69" s="106"/>
      <c r="BV69" s="106"/>
      <c r="BW69" s="106"/>
    </row>
    <row r="70" spans="1:75" ht="12.75">
      <c r="A70" s="116"/>
      <c r="B70" s="130">
        <v>44852</v>
      </c>
      <c r="C70" s="118" t="s">
        <v>200</v>
      </c>
      <c r="D70" s="119" t="s">
        <v>261</v>
      </c>
      <c r="E70" s="119"/>
      <c r="F70" s="108" t="s">
        <v>189</v>
      </c>
      <c r="G70" s="158"/>
      <c r="H70" s="158">
        <v>154.1</v>
      </c>
      <c r="I70" s="159"/>
      <c r="J70" s="117">
        <v>44845</v>
      </c>
      <c r="K70" s="116">
        <v>110</v>
      </c>
      <c r="L70" s="131"/>
      <c r="M70" s="132"/>
      <c r="N70" s="96">
        <f t="shared" si="2"/>
        <v>65101.73999999999</v>
      </c>
      <c r="O70" s="133"/>
      <c r="P70" s="134">
        <v>154.1</v>
      </c>
      <c r="Q70" s="99">
        <f t="shared" si="3"/>
        <v>66982.57999999999</v>
      </c>
      <c r="R70" s="101"/>
      <c r="S70" s="101">
        <f t="shared" si="4"/>
        <v>2335.2</v>
      </c>
      <c r="T70" s="77">
        <f t="shared" si="1"/>
        <v>134419.52</v>
      </c>
      <c r="U70" s="78">
        <f aca="true" t="shared" si="6" ref="U70:U101">SUM(W70:BT70)</f>
        <v>-154.1</v>
      </c>
      <c r="V70" s="78"/>
      <c r="W70" s="104"/>
      <c r="X70" s="15"/>
      <c r="Y70" s="104"/>
      <c r="Z70" s="145"/>
      <c r="AA70" s="140"/>
      <c r="AB70" s="140"/>
      <c r="AC70" s="104">
        <v>-64.21</v>
      </c>
      <c r="AD70" s="104">
        <v>-89.89</v>
      </c>
      <c r="AE70" s="106"/>
      <c r="AF70" s="106"/>
      <c r="AG70" s="106"/>
      <c r="AH70" s="106"/>
      <c r="AI70" s="115"/>
      <c r="AJ70" s="115"/>
      <c r="AK70" s="115"/>
      <c r="AL70" s="115"/>
      <c r="AM70" s="104"/>
      <c r="AN70" s="104"/>
      <c r="AO70" s="104"/>
      <c r="AP70" s="104"/>
      <c r="AQ70" s="10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106"/>
      <c r="BF70" s="106"/>
      <c r="BG70" s="106"/>
      <c r="BH70" s="104"/>
      <c r="BI70" s="104"/>
      <c r="BJ70" s="104"/>
      <c r="BK70" s="86"/>
      <c r="BL70" s="86"/>
      <c r="BM70" s="86"/>
      <c r="BN70" s="86"/>
      <c r="BO70" s="86"/>
      <c r="BP70" s="86"/>
      <c r="BQ70" s="86"/>
      <c r="BR70" s="86"/>
      <c r="BS70" s="86"/>
      <c r="BT70" s="87"/>
      <c r="BU70" s="106"/>
      <c r="BV70" s="106"/>
      <c r="BW70" s="106"/>
    </row>
    <row r="71" spans="1:75" ht="12.75" customHeight="1">
      <c r="A71" s="116">
        <v>53</v>
      </c>
      <c r="B71" s="130">
        <v>44854</v>
      </c>
      <c r="C71" s="118" t="s">
        <v>188</v>
      </c>
      <c r="D71" s="119" t="s">
        <v>192</v>
      </c>
      <c r="E71" s="119"/>
      <c r="F71" s="108" t="s">
        <v>189</v>
      </c>
      <c r="G71" s="158"/>
      <c r="H71" s="158">
        <v>8.92</v>
      </c>
      <c r="I71" s="159"/>
      <c r="J71" s="117">
        <v>44876</v>
      </c>
      <c r="K71" s="116">
        <v>111</v>
      </c>
      <c r="L71" s="131"/>
      <c r="M71" s="132"/>
      <c r="N71" s="96">
        <f t="shared" si="2"/>
        <v>65101.73999999999</v>
      </c>
      <c r="O71" s="133"/>
      <c r="P71" s="134">
        <v>8.92</v>
      </c>
      <c r="Q71" s="99">
        <f t="shared" si="3"/>
        <v>66973.65999999999</v>
      </c>
      <c r="R71" s="101"/>
      <c r="S71" s="101">
        <f t="shared" si="4"/>
        <v>2335.2</v>
      </c>
      <c r="T71" s="77">
        <f aca="true" t="shared" si="7" ref="T71:T134">N71+Q71+S71</f>
        <v>134410.59999999998</v>
      </c>
      <c r="U71" s="78">
        <f t="shared" si="6"/>
        <v>-8.92</v>
      </c>
      <c r="V71" s="78"/>
      <c r="W71" s="104"/>
      <c r="X71" s="15" t="s">
        <v>262</v>
      </c>
      <c r="Y71" s="86">
        <v>-1.49</v>
      </c>
      <c r="Z71" s="140" t="s">
        <v>191</v>
      </c>
      <c r="AA71" s="140" t="s">
        <v>188</v>
      </c>
      <c r="AB71" s="140" t="s">
        <v>192</v>
      </c>
      <c r="AC71" s="86"/>
      <c r="AD71" s="86"/>
      <c r="AE71" s="86"/>
      <c r="AF71" s="86"/>
      <c r="AG71" s="86"/>
      <c r="AH71" s="86"/>
      <c r="AI71" s="86"/>
      <c r="AJ71" s="86"/>
      <c r="AK71" s="86"/>
      <c r="AL71" s="86">
        <v>-7.43</v>
      </c>
      <c r="AM71" s="106"/>
      <c r="AN71" s="106"/>
      <c r="AO71" s="106"/>
      <c r="AP71" s="106"/>
      <c r="AQ71" s="10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106"/>
      <c r="BF71" s="106"/>
      <c r="BG71" s="106"/>
      <c r="BH71" s="104"/>
      <c r="BI71" s="104"/>
      <c r="BJ71" s="104"/>
      <c r="BK71" s="86"/>
      <c r="BL71" s="86"/>
      <c r="BM71" s="86"/>
      <c r="BN71" s="86"/>
      <c r="BO71" s="86"/>
      <c r="BP71" s="86"/>
      <c r="BQ71" s="86"/>
      <c r="BR71" s="86"/>
      <c r="BS71" s="86"/>
      <c r="BT71" s="87"/>
      <c r="BU71" s="106"/>
      <c r="BV71" s="106"/>
      <c r="BW71" s="106"/>
    </row>
    <row r="72" spans="1:75" ht="12.75">
      <c r="A72" s="116">
        <v>54</v>
      </c>
      <c r="B72" s="130">
        <v>44874</v>
      </c>
      <c r="C72" s="118" t="s">
        <v>263</v>
      </c>
      <c r="D72" s="119" t="s">
        <v>264</v>
      </c>
      <c r="E72" s="119"/>
      <c r="F72" s="108">
        <v>100733</v>
      </c>
      <c r="G72" s="158"/>
      <c r="H72" s="158">
        <v>75</v>
      </c>
      <c r="I72" s="159"/>
      <c r="J72" s="117">
        <v>44876</v>
      </c>
      <c r="K72" s="116">
        <v>111</v>
      </c>
      <c r="L72" s="131"/>
      <c r="M72" s="132"/>
      <c r="N72" s="96">
        <f aca="true" t="shared" si="8" ref="N72:N135">N71+L72-M72</f>
        <v>65101.73999999999</v>
      </c>
      <c r="O72" s="133"/>
      <c r="P72" s="134">
        <v>75</v>
      </c>
      <c r="Q72" s="99">
        <f aca="true" t="shared" si="9" ref="Q72:Q135">Q71+O72-P72</f>
        <v>66898.65999999999</v>
      </c>
      <c r="R72" s="101"/>
      <c r="S72" s="101">
        <f t="shared" si="4"/>
        <v>2335.2</v>
      </c>
      <c r="T72" s="77">
        <f t="shared" si="7"/>
        <v>134335.59999999998</v>
      </c>
      <c r="U72" s="78">
        <f t="shared" si="6"/>
        <v>-75</v>
      </c>
      <c r="V72" s="78"/>
      <c r="W72" s="104"/>
      <c r="X72" s="15"/>
      <c r="Y72" s="104"/>
      <c r="Z72" s="145"/>
      <c r="AA72" s="113"/>
      <c r="AB72" s="113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106"/>
      <c r="AN72" s="106"/>
      <c r="AO72" s="106"/>
      <c r="AP72" s="106"/>
      <c r="AQ72" s="10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106"/>
      <c r="BF72" s="106"/>
      <c r="BG72" s="106"/>
      <c r="BH72" s="104"/>
      <c r="BI72" s="104"/>
      <c r="BJ72" s="104"/>
      <c r="BK72" s="86"/>
      <c r="BL72" s="86"/>
      <c r="BM72" s="86"/>
      <c r="BN72" s="86"/>
      <c r="BO72" s="86"/>
      <c r="BP72" s="86"/>
      <c r="BQ72" s="86">
        <v>-75</v>
      </c>
      <c r="BR72" s="86"/>
      <c r="BS72" s="86"/>
      <c r="BT72" s="87"/>
      <c r="BU72" s="106"/>
      <c r="BV72" s="106"/>
      <c r="BW72" s="106"/>
    </row>
    <row r="73" spans="1:75" ht="12.75">
      <c r="A73" s="116">
        <v>55</v>
      </c>
      <c r="B73" s="130">
        <v>44874</v>
      </c>
      <c r="C73" s="118" t="s">
        <v>238</v>
      </c>
      <c r="D73" s="119" t="s">
        <v>265</v>
      </c>
      <c r="E73" s="119"/>
      <c r="F73" s="108">
        <v>100734</v>
      </c>
      <c r="G73" s="158"/>
      <c r="H73" s="158">
        <v>737.5</v>
      </c>
      <c r="I73" s="159"/>
      <c r="J73" s="117">
        <v>44876</v>
      </c>
      <c r="K73" s="116">
        <v>111</v>
      </c>
      <c r="L73" s="131"/>
      <c r="M73" s="132"/>
      <c r="N73" s="96">
        <f t="shared" si="8"/>
        <v>65101.73999999999</v>
      </c>
      <c r="O73" s="133"/>
      <c r="P73" s="134">
        <v>737.5</v>
      </c>
      <c r="Q73" s="99">
        <f t="shared" si="9"/>
        <v>66161.15999999999</v>
      </c>
      <c r="R73" s="101"/>
      <c r="S73" s="101">
        <f aca="true" t="shared" si="10" ref="S73:S136">S72+R73</f>
        <v>2335.2</v>
      </c>
      <c r="T73" s="77">
        <f t="shared" si="7"/>
        <v>133598.09999999998</v>
      </c>
      <c r="U73" s="78">
        <f t="shared" si="6"/>
        <v>-737.5</v>
      </c>
      <c r="V73" s="78"/>
      <c r="W73" s="104"/>
      <c r="X73" s="15"/>
      <c r="Y73" s="115"/>
      <c r="Z73" s="145"/>
      <c r="AA73" s="113"/>
      <c r="AB73" s="113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106"/>
      <c r="AN73" s="106"/>
      <c r="AO73" s="106"/>
      <c r="AP73" s="106"/>
      <c r="AQ73" s="106"/>
      <c r="AR73" s="106"/>
      <c r="AS73" s="106"/>
      <c r="AT73" s="106"/>
      <c r="AU73" s="86"/>
      <c r="AV73" s="115">
        <v>-737.5</v>
      </c>
      <c r="AW73" s="106"/>
      <c r="AX73" s="106"/>
      <c r="AY73" s="104"/>
      <c r="AZ73" s="106"/>
      <c r="BA73" s="106"/>
      <c r="BB73" s="106"/>
      <c r="BC73" s="106"/>
      <c r="BD73" s="106"/>
      <c r="BE73" s="106"/>
      <c r="BF73" s="106"/>
      <c r="BG73" s="106"/>
      <c r="BH73" s="104"/>
      <c r="BI73" s="104"/>
      <c r="BJ73" s="104"/>
      <c r="BK73" s="86"/>
      <c r="BL73" s="86"/>
      <c r="BM73" s="86"/>
      <c r="BN73" s="86"/>
      <c r="BO73" s="86"/>
      <c r="BP73" s="86"/>
      <c r="BQ73" s="86"/>
      <c r="BR73" s="86"/>
      <c r="BS73" s="86"/>
      <c r="BT73" s="87"/>
      <c r="BU73" s="106"/>
      <c r="BV73" s="106"/>
      <c r="BW73" s="106"/>
    </row>
    <row r="74" spans="1:75" ht="12.75">
      <c r="A74" s="116">
        <v>56</v>
      </c>
      <c r="B74" s="130">
        <v>44874</v>
      </c>
      <c r="C74" s="118" t="s">
        <v>266</v>
      </c>
      <c r="D74" s="119" t="s">
        <v>267</v>
      </c>
      <c r="E74" s="119"/>
      <c r="F74" s="108">
        <v>100735</v>
      </c>
      <c r="G74" s="158"/>
      <c r="H74" s="158">
        <v>1620</v>
      </c>
      <c r="I74" s="159"/>
      <c r="J74" s="117">
        <v>44937</v>
      </c>
      <c r="K74" s="116">
        <v>113</v>
      </c>
      <c r="L74" s="131"/>
      <c r="M74" s="161"/>
      <c r="N74" s="96">
        <f t="shared" si="8"/>
        <v>65101.73999999999</v>
      </c>
      <c r="O74" s="133"/>
      <c r="P74" s="162">
        <v>1620</v>
      </c>
      <c r="Q74" s="99">
        <f t="shared" si="9"/>
        <v>64541.15999999999</v>
      </c>
      <c r="R74" s="101"/>
      <c r="S74" s="101">
        <f t="shared" si="10"/>
        <v>2335.2</v>
      </c>
      <c r="T74" s="77">
        <f t="shared" si="7"/>
        <v>131978.09999999998</v>
      </c>
      <c r="U74" s="78">
        <f t="shared" si="6"/>
        <v>-1620</v>
      </c>
      <c r="V74" s="78"/>
      <c r="W74" s="104"/>
      <c r="X74" s="15" t="s">
        <v>268</v>
      </c>
      <c r="Y74" s="115">
        <v>-270</v>
      </c>
      <c r="Z74" s="145" t="s">
        <v>269</v>
      </c>
      <c r="AA74" s="26" t="s">
        <v>270</v>
      </c>
      <c r="AB74" s="26" t="s">
        <v>267</v>
      </c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104"/>
      <c r="AN74" s="104"/>
      <c r="AO74" s="104"/>
      <c r="AP74" s="104"/>
      <c r="AQ74" s="106"/>
      <c r="AR74" s="115"/>
      <c r="AS74" s="106"/>
      <c r="AT74" s="106"/>
      <c r="AU74" s="115"/>
      <c r="AV74" s="106"/>
      <c r="AW74" s="106"/>
      <c r="AX74" s="115"/>
      <c r="AY74" s="106"/>
      <c r="AZ74" s="106"/>
      <c r="BA74" s="115"/>
      <c r="BB74" s="106"/>
      <c r="BC74" s="106"/>
      <c r="BD74" s="106"/>
      <c r="BE74" s="115"/>
      <c r="BF74" s="106"/>
      <c r="BG74" s="106"/>
      <c r="BH74" s="104"/>
      <c r="BI74" s="104"/>
      <c r="BJ74" s="104"/>
      <c r="BK74" s="86"/>
      <c r="BL74" s="86"/>
      <c r="BM74" s="86"/>
      <c r="BN74" s="86"/>
      <c r="BO74" s="86"/>
      <c r="BP74" s="86"/>
      <c r="BQ74" s="86"/>
      <c r="BR74" s="86"/>
      <c r="BS74" s="86"/>
      <c r="BT74" s="87">
        <v>-1350</v>
      </c>
      <c r="BU74" s="106"/>
      <c r="BV74" s="106"/>
      <c r="BW74" s="106"/>
    </row>
    <row r="75" spans="1:75" ht="12.75">
      <c r="A75" s="116">
        <v>57</v>
      </c>
      <c r="B75" s="130">
        <v>44874</v>
      </c>
      <c r="C75" s="118" t="s">
        <v>271</v>
      </c>
      <c r="D75" s="119" t="s">
        <v>272</v>
      </c>
      <c r="E75" s="159"/>
      <c r="F75" s="108">
        <v>100736</v>
      </c>
      <c r="G75" s="158"/>
      <c r="H75" s="158">
        <v>186</v>
      </c>
      <c r="I75" s="159"/>
      <c r="J75" s="117">
        <v>44937</v>
      </c>
      <c r="K75" s="116">
        <v>113</v>
      </c>
      <c r="L75" s="163"/>
      <c r="M75" s="161"/>
      <c r="N75" s="96">
        <f t="shared" si="8"/>
        <v>65101.73999999999</v>
      </c>
      <c r="O75" s="164"/>
      <c r="P75" s="162">
        <v>186</v>
      </c>
      <c r="Q75" s="99">
        <f t="shared" si="9"/>
        <v>64355.15999999999</v>
      </c>
      <c r="R75" s="100"/>
      <c r="S75" s="101">
        <f t="shared" si="10"/>
        <v>2335.2</v>
      </c>
      <c r="T75" s="77">
        <f t="shared" si="7"/>
        <v>131792.09999999998</v>
      </c>
      <c r="U75" s="78">
        <f t="shared" si="6"/>
        <v>-186</v>
      </c>
      <c r="V75" s="78"/>
      <c r="W75" s="104"/>
      <c r="X75" s="15"/>
      <c r="Y75" s="115"/>
      <c r="AA75" s="113"/>
      <c r="AB75" s="113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104"/>
      <c r="AN75" s="104"/>
      <c r="AO75" s="104"/>
      <c r="AP75" s="104"/>
      <c r="AQ75" s="106"/>
      <c r="AR75" s="106"/>
      <c r="AS75" s="115">
        <v>-186</v>
      </c>
      <c r="AT75" s="106"/>
      <c r="AU75" s="115"/>
      <c r="AV75" s="106"/>
      <c r="AW75" s="104"/>
      <c r="AX75" s="104"/>
      <c r="AY75" s="106"/>
      <c r="AZ75" s="106"/>
      <c r="BA75" s="115"/>
      <c r="BB75" s="106"/>
      <c r="BC75" s="106"/>
      <c r="BD75" s="106"/>
      <c r="BE75" s="106"/>
      <c r="BF75" s="106"/>
      <c r="BG75" s="106"/>
      <c r="BH75" s="104"/>
      <c r="BI75" s="104"/>
      <c r="BJ75" s="104"/>
      <c r="BK75" s="86"/>
      <c r="BL75" s="86"/>
      <c r="BM75" s="86"/>
      <c r="BN75" s="86"/>
      <c r="BO75" s="86"/>
      <c r="BP75" s="86"/>
      <c r="BQ75" s="86"/>
      <c r="BR75" s="86"/>
      <c r="BS75" s="86"/>
      <c r="BT75" s="87"/>
      <c r="BU75" s="106"/>
      <c r="BV75" s="106"/>
      <c r="BW75" s="106"/>
    </row>
    <row r="76" spans="1:75" ht="12.75">
      <c r="A76" s="116">
        <v>58</v>
      </c>
      <c r="B76" s="130">
        <v>44874</v>
      </c>
      <c r="C76" s="118" t="s">
        <v>273</v>
      </c>
      <c r="D76" s="119" t="s">
        <v>274</v>
      </c>
      <c r="E76" s="119"/>
      <c r="F76" s="108">
        <v>100737</v>
      </c>
      <c r="G76" s="158"/>
      <c r="H76" s="158">
        <v>1380</v>
      </c>
      <c r="I76" s="159"/>
      <c r="J76" s="117">
        <v>44904</v>
      </c>
      <c r="K76" s="116">
        <v>112</v>
      </c>
      <c r="L76" s="131"/>
      <c r="M76" s="161"/>
      <c r="N76" s="96">
        <f t="shared" si="8"/>
        <v>65101.73999999999</v>
      </c>
      <c r="O76" s="133"/>
      <c r="P76" s="162">
        <v>1380</v>
      </c>
      <c r="Q76" s="99">
        <f t="shared" si="9"/>
        <v>62975.15999999999</v>
      </c>
      <c r="R76" s="101"/>
      <c r="S76" s="101">
        <f t="shared" si="10"/>
        <v>2335.2</v>
      </c>
      <c r="T76" s="77">
        <f t="shared" si="7"/>
        <v>130412.09999999998</v>
      </c>
      <c r="U76" s="78">
        <f t="shared" si="6"/>
        <v>-1380</v>
      </c>
      <c r="V76" s="78"/>
      <c r="W76" s="104"/>
      <c r="X76" s="15" t="s">
        <v>275</v>
      </c>
      <c r="Y76" s="115">
        <v>-230</v>
      </c>
      <c r="Z76" s="26" t="s">
        <v>276</v>
      </c>
      <c r="AA76" s="113" t="s">
        <v>273</v>
      </c>
      <c r="AB76" s="113" t="s">
        <v>277</v>
      </c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127"/>
      <c r="AN76" s="127"/>
      <c r="AO76" s="127"/>
      <c r="AP76" s="127"/>
      <c r="AQ76" s="106"/>
      <c r="AR76" s="106"/>
      <c r="AS76" s="115"/>
      <c r="AT76" s="106"/>
      <c r="AU76" s="86"/>
      <c r="AV76" s="115"/>
      <c r="AW76" s="104"/>
      <c r="AX76" s="104"/>
      <c r="AY76" s="106"/>
      <c r="AZ76" s="106"/>
      <c r="BA76" s="115">
        <v>-1150</v>
      </c>
      <c r="BB76" s="106"/>
      <c r="BC76" s="106"/>
      <c r="BD76" s="106"/>
      <c r="BE76" s="106"/>
      <c r="BF76" s="106"/>
      <c r="BG76" s="106"/>
      <c r="BH76" s="104"/>
      <c r="BI76" s="104"/>
      <c r="BJ76" s="104"/>
      <c r="BK76" s="86"/>
      <c r="BL76" s="86"/>
      <c r="BM76" s="86"/>
      <c r="BN76" s="86"/>
      <c r="BO76" s="86"/>
      <c r="BP76" s="86"/>
      <c r="BQ76" s="86"/>
      <c r="BR76" s="86"/>
      <c r="BS76" s="86"/>
      <c r="BT76" s="87"/>
      <c r="BU76" s="106"/>
      <c r="BV76" s="106"/>
      <c r="BW76" s="106"/>
    </row>
    <row r="77" spans="1:75" ht="12.75">
      <c r="A77" s="116">
        <v>59</v>
      </c>
      <c r="B77" s="130">
        <v>44874</v>
      </c>
      <c r="C77" s="118" t="s">
        <v>278</v>
      </c>
      <c r="D77" s="119" t="s">
        <v>279</v>
      </c>
      <c r="E77" s="119"/>
      <c r="F77" s="108">
        <v>100738</v>
      </c>
      <c r="G77" s="158"/>
      <c r="H77" s="158">
        <v>219.75</v>
      </c>
      <c r="I77" s="159"/>
      <c r="J77" s="117">
        <v>44876</v>
      </c>
      <c r="K77" s="116">
        <v>111</v>
      </c>
      <c r="L77" s="131"/>
      <c r="M77" s="161"/>
      <c r="N77" s="96">
        <f t="shared" si="8"/>
        <v>65101.73999999999</v>
      </c>
      <c r="O77" s="133"/>
      <c r="P77" s="162">
        <v>219.75</v>
      </c>
      <c r="Q77" s="99">
        <f t="shared" si="9"/>
        <v>62755.40999999999</v>
      </c>
      <c r="R77" s="101"/>
      <c r="S77" s="101">
        <f t="shared" si="10"/>
        <v>2335.2</v>
      </c>
      <c r="T77" s="77">
        <f t="shared" si="7"/>
        <v>130192.34999999998</v>
      </c>
      <c r="U77" s="78">
        <f t="shared" si="6"/>
        <v>-219.75</v>
      </c>
      <c r="V77" s="78"/>
      <c r="W77" s="104"/>
      <c r="X77" s="15"/>
      <c r="Y77" s="104"/>
      <c r="Z77" s="145"/>
      <c r="AA77" s="113"/>
      <c r="AB77" s="113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127"/>
      <c r="AN77" s="127"/>
      <c r="AO77" s="127"/>
      <c r="AP77" s="127"/>
      <c r="AQ77" s="106"/>
      <c r="AR77" s="106"/>
      <c r="AS77" s="106"/>
      <c r="AT77" s="106"/>
      <c r="AU77" s="115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15"/>
      <c r="BH77" s="104"/>
      <c r="BI77" s="104"/>
      <c r="BJ77" s="104"/>
      <c r="BK77" s="86"/>
      <c r="BL77" s="86"/>
      <c r="BM77" s="86"/>
      <c r="BN77" s="86"/>
      <c r="BO77" s="86"/>
      <c r="BP77" s="86"/>
      <c r="BQ77" s="86"/>
      <c r="BR77" s="86"/>
      <c r="BS77" s="86"/>
      <c r="BT77" s="87">
        <v>-219.75</v>
      </c>
      <c r="BU77" s="106"/>
      <c r="BV77" s="106"/>
      <c r="BW77" s="106"/>
    </row>
    <row r="78" spans="1:75" ht="12.75">
      <c r="A78" s="116">
        <v>60</v>
      </c>
      <c r="B78" s="130">
        <v>44874</v>
      </c>
      <c r="C78" s="118" t="s">
        <v>197</v>
      </c>
      <c r="D78" s="119" t="s">
        <v>280</v>
      </c>
      <c r="E78" s="119"/>
      <c r="F78" s="108">
        <v>100739</v>
      </c>
      <c r="G78" s="158"/>
      <c r="H78" s="158">
        <v>962.95</v>
      </c>
      <c r="I78" s="159"/>
      <c r="J78" s="117">
        <v>44876</v>
      </c>
      <c r="K78" s="116">
        <v>111</v>
      </c>
      <c r="L78" s="131"/>
      <c r="M78" s="161"/>
      <c r="N78" s="96">
        <f t="shared" si="8"/>
        <v>65101.73999999999</v>
      </c>
      <c r="O78" s="133"/>
      <c r="P78" s="162">
        <v>962.95</v>
      </c>
      <c r="Q78" s="99">
        <f t="shared" si="9"/>
        <v>61792.45999999999</v>
      </c>
      <c r="R78" s="101"/>
      <c r="S78" s="101">
        <f t="shared" si="10"/>
        <v>2335.2</v>
      </c>
      <c r="T78" s="77">
        <f t="shared" si="7"/>
        <v>129229.39999999998</v>
      </c>
      <c r="U78" s="78">
        <f t="shared" si="6"/>
        <v>-962.95</v>
      </c>
      <c r="V78" s="78"/>
      <c r="W78" s="104"/>
      <c r="X78" s="15"/>
      <c r="Y78" s="115"/>
      <c r="Z78" s="145"/>
      <c r="AA78" s="140"/>
      <c r="AB78" s="140"/>
      <c r="AC78" s="104">
        <v>-962.95</v>
      </c>
      <c r="AD78" s="104"/>
      <c r="AE78" s="106"/>
      <c r="AF78" s="106"/>
      <c r="AG78" s="106"/>
      <c r="AH78" s="106"/>
      <c r="AI78" s="106"/>
      <c r="AJ78" s="115"/>
      <c r="AK78" s="115"/>
      <c r="AL78" s="115"/>
      <c r="AM78" s="106"/>
      <c r="AN78" s="106"/>
      <c r="AO78" s="106"/>
      <c r="AP78" s="106"/>
      <c r="AQ78" s="106"/>
      <c r="AR78" s="115"/>
      <c r="AS78" s="106"/>
      <c r="AT78" s="106"/>
      <c r="AU78" s="115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4"/>
      <c r="BI78" s="104"/>
      <c r="BJ78" s="104"/>
      <c r="BK78" s="86"/>
      <c r="BL78" s="86"/>
      <c r="BM78" s="86"/>
      <c r="BN78" s="86"/>
      <c r="BO78" s="86"/>
      <c r="BP78" s="86"/>
      <c r="BQ78" s="86"/>
      <c r="BR78" s="86"/>
      <c r="BS78" s="86"/>
      <c r="BT78" s="87"/>
      <c r="BU78" s="106"/>
      <c r="BV78" s="106"/>
      <c r="BW78" s="106"/>
    </row>
    <row r="79" spans="1:75" ht="12.75">
      <c r="A79" s="116">
        <v>61</v>
      </c>
      <c r="B79" s="130">
        <v>44874</v>
      </c>
      <c r="C79" s="118" t="s">
        <v>197</v>
      </c>
      <c r="D79" s="119" t="s">
        <v>281</v>
      </c>
      <c r="E79" s="119"/>
      <c r="F79" s="108">
        <v>100740</v>
      </c>
      <c r="G79" s="158"/>
      <c r="H79" s="158">
        <v>89.95</v>
      </c>
      <c r="I79" s="159"/>
      <c r="J79" s="117">
        <v>44876</v>
      </c>
      <c r="K79" s="116">
        <v>111</v>
      </c>
      <c r="L79" s="131"/>
      <c r="M79" s="132"/>
      <c r="N79" s="96">
        <f t="shared" si="8"/>
        <v>65101.73999999999</v>
      </c>
      <c r="O79" s="133"/>
      <c r="P79" s="134">
        <v>89.95</v>
      </c>
      <c r="Q79" s="99">
        <f t="shared" si="9"/>
        <v>61702.509999999995</v>
      </c>
      <c r="R79" s="101"/>
      <c r="S79" s="101">
        <f t="shared" si="10"/>
        <v>2335.2</v>
      </c>
      <c r="T79" s="77">
        <f t="shared" si="7"/>
        <v>129139.44999999998</v>
      </c>
      <c r="U79" s="78">
        <f t="shared" si="6"/>
        <v>-89.95</v>
      </c>
      <c r="V79" s="78"/>
      <c r="W79" s="104"/>
      <c r="X79" s="15"/>
      <c r="Y79" s="86"/>
      <c r="Z79" s="145"/>
      <c r="AC79" s="104"/>
      <c r="AD79" s="104"/>
      <c r="AE79" s="106"/>
      <c r="AF79" s="106"/>
      <c r="AG79" s="106"/>
      <c r="AH79" s="106"/>
      <c r="AI79" s="115"/>
      <c r="AJ79" s="115">
        <v>-15.7</v>
      </c>
      <c r="AK79" s="115">
        <v>-24.75</v>
      </c>
      <c r="AL79" s="115">
        <v>-49.5</v>
      </c>
      <c r="AM79" s="106"/>
      <c r="AN79" s="106"/>
      <c r="AO79" s="106"/>
      <c r="AP79" s="106"/>
      <c r="AQ79" s="106"/>
      <c r="AR79" s="106"/>
      <c r="AS79" s="106"/>
      <c r="AT79" s="106"/>
      <c r="AU79" s="115"/>
      <c r="AV79" s="141"/>
      <c r="AW79" s="165"/>
      <c r="AX79" s="141"/>
      <c r="AY79" s="141"/>
      <c r="AZ79" s="141"/>
      <c r="BA79" s="141"/>
      <c r="BB79" s="141"/>
      <c r="BC79" s="141"/>
      <c r="BD79" s="141"/>
      <c r="BE79" s="141"/>
      <c r="BF79" s="106"/>
      <c r="BG79" s="106"/>
      <c r="BH79" s="106"/>
      <c r="BI79" s="106"/>
      <c r="BJ79" s="106"/>
      <c r="BK79" s="86"/>
      <c r="BL79" s="86"/>
      <c r="BM79" s="86"/>
      <c r="BN79" s="86"/>
      <c r="BO79" s="86"/>
      <c r="BP79" s="86"/>
      <c r="BQ79" s="86"/>
      <c r="BR79" s="86"/>
      <c r="BS79" s="86"/>
      <c r="BT79" s="87"/>
      <c r="BU79" s="106"/>
      <c r="BV79" s="106"/>
      <c r="BW79" s="106"/>
    </row>
    <row r="80" spans="1:75" ht="12.75" customHeight="1">
      <c r="A80" s="116">
        <v>62</v>
      </c>
      <c r="B80" s="130">
        <v>44874</v>
      </c>
      <c r="C80" s="118" t="s">
        <v>182</v>
      </c>
      <c r="D80" s="119" t="s">
        <v>282</v>
      </c>
      <c r="E80" s="119"/>
      <c r="F80" s="108">
        <v>100741</v>
      </c>
      <c r="G80" s="158"/>
      <c r="H80" s="158">
        <v>74.5</v>
      </c>
      <c r="I80" s="159"/>
      <c r="J80" s="117">
        <v>44937</v>
      </c>
      <c r="K80" s="116">
        <v>113</v>
      </c>
      <c r="L80" s="131"/>
      <c r="M80" s="132"/>
      <c r="N80" s="96">
        <f t="shared" si="8"/>
        <v>65101.73999999999</v>
      </c>
      <c r="O80" s="133"/>
      <c r="P80" s="134">
        <v>74.5</v>
      </c>
      <c r="Q80" s="99">
        <f t="shared" si="9"/>
        <v>61628.009999999995</v>
      </c>
      <c r="R80" s="101"/>
      <c r="S80" s="101">
        <f t="shared" si="10"/>
        <v>2335.2</v>
      </c>
      <c r="T80" s="77">
        <f t="shared" si="7"/>
        <v>129064.94999999998</v>
      </c>
      <c r="U80" s="78">
        <f t="shared" si="6"/>
        <v>-74.5</v>
      </c>
      <c r="V80" s="78"/>
      <c r="W80" s="104"/>
      <c r="X80" s="15"/>
      <c r="Y80" s="104"/>
      <c r="Z80" s="145"/>
      <c r="AA80" s="140"/>
      <c r="AB80" s="140"/>
      <c r="AC80" s="104"/>
      <c r="AD80" s="104"/>
      <c r="AE80" s="106"/>
      <c r="AF80" s="106"/>
      <c r="AG80" s="106"/>
      <c r="AH80" s="10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127"/>
      <c r="BF80" s="106"/>
      <c r="BG80" s="106"/>
      <c r="BH80" s="106"/>
      <c r="BI80" s="106"/>
      <c r="BJ80" s="106"/>
      <c r="BK80" s="86"/>
      <c r="BL80" s="86"/>
      <c r="BM80" s="86"/>
      <c r="BN80" s="86"/>
      <c r="BO80" s="86"/>
      <c r="BP80" s="86"/>
      <c r="BQ80" s="86"/>
      <c r="BR80" s="86"/>
      <c r="BS80" s="86"/>
      <c r="BT80" s="87">
        <v>-74.5</v>
      </c>
      <c r="BU80" s="106"/>
      <c r="BV80" s="106"/>
      <c r="BW80" s="106"/>
    </row>
    <row r="81" spans="1:75" ht="12.75">
      <c r="A81" s="116">
        <v>63</v>
      </c>
      <c r="B81" s="130">
        <v>44874</v>
      </c>
      <c r="C81" s="118" t="s">
        <v>283</v>
      </c>
      <c r="D81" s="119" t="s">
        <v>284</v>
      </c>
      <c r="E81" s="119"/>
      <c r="F81" s="108">
        <v>100742</v>
      </c>
      <c r="G81" s="158"/>
      <c r="H81" s="158">
        <v>500</v>
      </c>
      <c r="I81" s="159"/>
      <c r="J81" s="117">
        <v>44904</v>
      </c>
      <c r="K81" s="116">
        <v>112</v>
      </c>
      <c r="L81" s="131"/>
      <c r="M81" s="132"/>
      <c r="N81" s="96">
        <f t="shared" si="8"/>
        <v>65101.73999999999</v>
      </c>
      <c r="O81" s="133"/>
      <c r="P81" s="134">
        <v>500</v>
      </c>
      <c r="Q81" s="99">
        <f t="shared" si="9"/>
        <v>61128.009999999995</v>
      </c>
      <c r="R81" s="101"/>
      <c r="S81" s="101">
        <f t="shared" si="10"/>
        <v>2335.2</v>
      </c>
      <c r="T81" s="77">
        <f t="shared" si="7"/>
        <v>128564.94999999998</v>
      </c>
      <c r="U81" s="78">
        <f t="shared" si="6"/>
        <v>-500</v>
      </c>
      <c r="V81" s="78"/>
      <c r="W81" s="104"/>
      <c r="X81" s="15" t="s">
        <v>293</v>
      </c>
      <c r="Y81" s="86">
        <v>-83.33</v>
      </c>
      <c r="Z81" s="145" t="s">
        <v>294</v>
      </c>
      <c r="AA81" s="140" t="s">
        <v>295</v>
      </c>
      <c r="AB81" s="140" t="s">
        <v>296</v>
      </c>
      <c r="AC81" s="104"/>
      <c r="AD81" s="104"/>
      <c r="AE81" s="106"/>
      <c r="AF81" s="115"/>
      <c r="AG81" s="106"/>
      <c r="AH81" s="10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106"/>
      <c r="BG81" s="106"/>
      <c r="BH81" s="106"/>
      <c r="BI81" s="106"/>
      <c r="BJ81" s="106"/>
      <c r="BK81" s="86"/>
      <c r="BL81" s="86"/>
      <c r="BM81" s="86"/>
      <c r="BN81" s="86"/>
      <c r="BO81" s="86"/>
      <c r="BP81" s="86"/>
      <c r="BQ81" s="86"/>
      <c r="BR81" s="86"/>
      <c r="BS81" s="86"/>
      <c r="BT81" s="87">
        <v>-416.67</v>
      </c>
      <c r="BU81" s="106"/>
      <c r="BV81" s="106"/>
      <c r="BW81" s="106"/>
    </row>
    <row r="82" spans="1:75" ht="12.75">
      <c r="A82" s="116"/>
      <c r="B82" s="130">
        <v>44883</v>
      </c>
      <c r="C82" s="118" t="s">
        <v>200</v>
      </c>
      <c r="D82" s="119" t="s">
        <v>285</v>
      </c>
      <c r="E82" s="119"/>
      <c r="F82" s="108" t="s">
        <v>189</v>
      </c>
      <c r="G82" s="159"/>
      <c r="H82" s="158">
        <v>154.1</v>
      </c>
      <c r="I82" s="159"/>
      <c r="J82" s="117">
        <v>44876</v>
      </c>
      <c r="K82" s="116">
        <v>111</v>
      </c>
      <c r="L82" s="131"/>
      <c r="M82" s="132"/>
      <c r="N82" s="96">
        <f t="shared" si="8"/>
        <v>65101.73999999999</v>
      </c>
      <c r="O82" s="133"/>
      <c r="P82" s="134">
        <v>154.1</v>
      </c>
      <c r="Q82" s="99">
        <f t="shared" si="9"/>
        <v>60973.909999999996</v>
      </c>
      <c r="R82" s="101"/>
      <c r="S82" s="101">
        <f t="shared" si="10"/>
        <v>2335.2</v>
      </c>
      <c r="T82" s="77">
        <f t="shared" si="7"/>
        <v>128410.84999999999</v>
      </c>
      <c r="U82" s="78">
        <f t="shared" si="6"/>
        <v>-154.1</v>
      </c>
      <c r="V82" s="78"/>
      <c r="W82" s="104"/>
      <c r="X82" s="15"/>
      <c r="Y82" s="86"/>
      <c r="Z82" s="166"/>
      <c r="AA82" s="140"/>
      <c r="AB82" s="140"/>
      <c r="AC82" s="104">
        <v>-64.21</v>
      </c>
      <c r="AD82" s="104">
        <v>-89.89</v>
      </c>
      <c r="AE82" s="106"/>
      <c r="AF82" s="106"/>
      <c r="AG82" s="115"/>
      <c r="AH82" s="10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127"/>
      <c r="BC82" s="127"/>
      <c r="BD82" s="86"/>
      <c r="BE82" s="86"/>
      <c r="BF82" s="106"/>
      <c r="BG82" s="106"/>
      <c r="BH82" s="106"/>
      <c r="BI82" s="115"/>
      <c r="BJ82" s="106"/>
      <c r="BK82" s="86"/>
      <c r="BL82" s="86"/>
      <c r="BM82" s="86"/>
      <c r="BN82" s="86"/>
      <c r="BO82" s="86"/>
      <c r="BP82" s="86"/>
      <c r="BQ82" s="86"/>
      <c r="BR82" s="86"/>
      <c r="BS82" s="86"/>
      <c r="BT82" s="87"/>
      <c r="BU82" s="106"/>
      <c r="BV82" s="106"/>
      <c r="BW82" s="106"/>
    </row>
    <row r="83" spans="1:75" ht="12.75">
      <c r="A83" s="116">
        <v>64</v>
      </c>
      <c r="B83" s="130">
        <v>44894</v>
      </c>
      <c r="C83" s="118" t="s">
        <v>188</v>
      </c>
      <c r="D83" s="119" t="s">
        <v>192</v>
      </c>
      <c r="E83" s="119"/>
      <c r="F83" s="108" t="s">
        <v>189</v>
      </c>
      <c r="G83" s="159"/>
      <c r="H83" s="158">
        <v>8.92</v>
      </c>
      <c r="I83" s="159"/>
      <c r="J83" s="117">
        <v>44904</v>
      </c>
      <c r="K83" s="116">
        <v>112</v>
      </c>
      <c r="L83" s="131"/>
      <c r="M83" s="132"/>
      <c r="N83" s="96">
        <f t="shared" si="8"/>
        <v>65101.73999999999</v>
      </c>
      <c r="O83" s="133"/>
      <c r="P83" s="134">
        <v>8.92</v>
      </c>
      <c r="Q83" s="99">
        <f t="shared" si="9"/>
        <v>60964.99</v>
      </c>
      <c r="R83" s="101"/>
      <c r="S83" s="101">
        <f t="shared" si="10"/>
        <v>2335.2</v>
      </c>
      <c r="T83" s="77">
        <f t="shared" si="7"/>
        <v>128401.92999999998</v>
      </c>
      <c r="U83" s="78">
        <f t="shared" si="6"/>
        <v>-8.92</v>
      </c>
      <c r="V83" s="78"/>
      <c r="W83" s="104"/>
      <c r="X83" s="15" t="s">
        <v>307</v>
      </c>
      <c r="Y83" s="86">
        <v>-1.49</v>
      </c>
      <c r="Z83" s="140" t="s">
        <v>191</v>
      </c>
      <c r="AA83" s="140" t="s">
        <v>188</v>
      </c>
      <c r="AB83" s="140" t="s">
        <v>192</v>
      </c>
      <c r="AC83" s="86"/>
      <c r="AD83" s="86"/>
      <c r="AE83" s="86"/>
      <c r="AF83" s="86"/>
      <c r="AG83" s="86"/>
      <c r="AH83" s="86"/>
      <c r="AI83" s="86"/>
      <c r="AJ83" s="86"/>
      <c r="AK83" s="86"/>
      <c r="AL83" s="86">
        <v>-7.43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7"/>
      <c r="BU83" s="106"/>
      <c r="BV83" s="106"/>
      <c r="BW83" s="106"/>
    </row>
    <row r="84" spans="1:75" ht="12.75">
      <c r="A84" s="116">
        <v>65</v>
      </c>
      <c r="B84" s="130">
        <v>44894</v>
      </c>
      <c r="C84" s="118" t="s">
        <v>207</v>
      </c>
      <c r="D84" s="119" t="s">
        <v>286</v>
      </c>
      <c r="E84" s="119"/>
      <c r="F84" s="108">
        <v>100743</v>
      </c>
      <c r="G84" s="159"/>
      <c r="H84" s="158">
        <v>1364.17</v>
      </c>
      <c r="I84" s="159"/>
      <c r="J84" s="117">
        <v>44937</v>
      </c>
      <c r="K84" s="116">
        <v>113</v>
      </c>
      <c r="L84" s="131"/>
      <c r="M84" s="132"/>
      <c r="N84" s="96">
        <f t="shared" si="8"/>
        <v>65101.73999999999</v>
      </c>
      <c r="O84" s="133"/>
      <c r="P84" s="134">
        <v>1364.17</v>
      </c>
      <c r="Q84" s="99">
        <f t="shared" si="9"/>
        <v>59600.82</v>
      </c>
      <c r="R84" s="101"/>
      <c r="S84" s="101">
        <f t="shared" si="10"/>
        <v>2335.2</v>
      </c>
      <c r="T84" s="77">
        <f t="shared" si="7"/>
        <v>127037.76</v>
      </c>
      <c r="U84" s="78">
        <f t="shared" si="6"/>
        <v>-1364.17</v>
      </c>
      <c r="V84" s="78"/>
      <c r="W84" s="104"/>
      <c r="X84" s="15" t="s">
        <v>287</v>
      </c>
      <c r="Y84" s="115">
        <v>-227.36</v>
      </c>
      <c r="Z84" s="145" t="s">
        <v>206</v>
      </c>
      <c r="AA84" s="140" t="s">
        <v>207</v>
      </c>
      <c r="AB84" s="140" t="s">
        <v>288</v>
      </c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>
        <v>-1136.81</v>
      </c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7"/>
      <c r="BU84" s="106"/>
      <c r="BV84" s="106"/>
      <c r="BW84" s="106"/>
    </row>
    <row r="85" spans="1:75" ht="14.25" customHeight="1">
      <c r="A85" s="116">
        <v>66</v>
      </c>
      <c r="B85" s="130">
        <v>44901</v>
      </c>
      <c r="C85" s="118" t="s">
        <v>289</v>
      </c>
      <c r="D85" s="119" t="s">
        <v>290</v>
      </c>
      <c r="E85" s="119"/>
      <c r="F85" s="108">
        <v>100744</v>
      </c>
      <c r="G85" s="159"/>
      <c r="H85" s="158">
        <v>154.24</v>
      </c>
      <c r="I85" s="159"/>
      <c r="J85" s="117">
        <v>44904</v>
      </c>
      <c r="K85" s="116">
        <v>112</v>
      </c>
      <c r="L85" s="131"/>
      <c r="M85" s="132"/>
      <c r="N85" s="96">
        <f t="shared" si="8"/>
        <v>65101.73999999999</v>
      </c>
      <c r="O85" s="133"/>
      <c r="P85" s="134">
        <v>154.24</v>
      </c>
      <c r="Q85" s="99">
        <f t="shared" si="9"/>
        <v>59446.58</v>
      </c>
      <c r="R85" s="101"/>
      <c r="S85" s="101">
        <f t="shared" si="10"/>
        <v>2335.2</v>
      </c>
      <c r="T85" s="77">
        <f t="shared" si="7"/>
        <v>126883.51999999999</v>
      </c>
      <c r="U85" s="78">
        <f t="shared" si="6"/>
        <v>-154.24</v>
      </c>
      <c r="V85" s="78"/>
      <c r="W85" s="104"/>
      <c r="X85" s="15"/>
      <c r="Y85" s="104"/>
      <c r="Z85" s="145"/>
      <c r="AA85" s="140"/>
      <c r="AB85" s="140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7">
        <v>-154.24</v>
      </c>
      <c r="BU85" s="106"/>
      <c r="BV85" s="106"/>
      <c r="BW85" s="106"/>
    </row>
    <row r="86" spans="1:75" ht="12.75">
      <c r="A86" s="116">
        <v>67</v>
      </c>
      <c r="B86" s="130">
        <v>44901</v>
      </c>
      <c r="C86" s="118" t="s">
        <v>238</v>
      </c>
      <c r="D86" s="119" t="s">
        <v>291</v>
      </c>
      <c r="E86" s="119"/>
      <c r="F86" s="108">
        <v>100745</v>
      </c>
      <c r="G86" s="159"/>
      <c r="H86" s="158">
        <v>737.5</v>
      </c>
      <c r="I86" s="159"/>
      <c r="J86" s="117">
        <v>44904</v>
      </c>
      <c r="K86" s="116">
        <v>112</v>
      </c>
      <c r="L86" s="131"/>
      <c r="M86" s="132"/>
      <c r="N86" s="96">
        <f t="shared" si="8"/>
        <v>65101.73999999999</v>
      </c>
      <c r="O86" s="133"/>
      <c r="P86" s="134">
        <v>737.5</v>
      </c>
      <c r="Q86" s="99">
        <f t="shared" si="9"/>
        <v>58709.08</v>
      </c>
      <c r="R86" s="101"/>
      <c r="S86" s="101">
        <f t="shared" si="10"/>
        <v>2335.2</v>
      </c>
      <c r="T86" s="77">
        <f t="shared" si="7"/>
        <v>126146.01999999999</v>
      </c>
      <c r="U86" s="78">
        <f t="shared" si="6"/>
        <v>-737.5</v>
      </c>
      <c r="V86" s="78"/>
      <c r="W86" s="104"/>
      <c r="X86" s="15"/>
      <c r="Y86" s="115"/>
      <c r="AA86" s="113"/>
      <c r="AB86" s="113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>
        <v>-737.5</v>
      </c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104"/>
      <c r="BL86" s="104"/>
      <c r="BM86" s="104"/>
      <c r="BN86" s="104"/>
      <c r="BO86" s="86"/>
      <c r="BP86" s="86"/>
      <c r="BQ86" s="86"/>
      <c r="BR86" s="86"/>
      <c r="BS86" s="86"/>
      <c r="BT86" s="87"/>
      <c r="BU86" s="106"/>
      <c r="BV86" s="106"/>
      <c r="BW86" s="106"/>
    </row>
    <row r="87" spans="1:75" ht="12.75">
      <c r="A87" s="116">
        <v>68</v>
      </c>
      <c r="B87" s="130">
        <v>44901</v>
      </c>
      <c r="C87" s="118" t="s">
        <v>238</v>
      </c>
      <c r="D87" s="119" t="s">
        <v>292</v>
      </c>
      <c r="E87" s="119"/>
      <c r="F87" s="108">
        <v>100746</v>
      </c>
      <c r="G87" s="159"/>
      <c r="H87" s="158">
        <v>67.96</v>
      </c>
      <c r="I87" s="159"/>
      <c r="J87" s="117">
        <v>44904</v>
      </c>
      <c r="K87" s="116">
        <v>112</v>
      </c>
      <c r="L87" s="131"/>
      <c r="M87" s="132"/>
      <c r="N87" s="96">
        <f t="shared" si="8"/>
        <v>65101.73999999999</v>
      </c>
      <c r="O87" s="133"/>
      <c r="P87" s="134">
        <v>67.96</v>
      </c>
      <c r="Q87" s="99">
        <f t="shared" si="9"/>
        <v>58641.12</v>
      </c>
      <c r="R87" s="101"/>
      <c r="S87" s="101">
        <f t="shared" si="10"/>
        <v>2335.2</v>
      </c>
      <c r="T87" s="77">
        <f t="shared" si="7"/>
        <v>126078.05999999998</v>
      </c>
      <c r="U87" s="78">
        <f t="shared" si="6"/>
        <v>-67.96</v>
      </c>
      <c r="V87" s="78"/>
      <c r="W87" s="104"/>
      <c r="X87" s="15"/>
      <c r="Y87" s="86"/>
      <c r="AA87" s="113"/>
      <c r="AB87" s="113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>
        <v>-67.96</v>
      </c>
      <c r="BC87" s="86"/>
      <c r="BD87" s="86"/>
      <c r="BE87" s="86"/>
      <c r="BF87" s="86"/>
      <c r="BG87" s="86"/>
      <c r="BH87" s="86"/>
      <c r="BI87" s="86"/>
      <c r="BJ87" s="86"/>
      <c r="BK87" s="104"/>
      <c r="BL87" s="104"/>
      <c r="BM87" s="104"/>
      <c r="BN87" s="104"/>
      <c r="BO87" s="86"/>
      <c r="BP87" s="86"/>
      <c r="BQ87" s="86"/>
      <c r="BR87" s="86"/>
      <c r="BS87" s="86"/>
      <c r="BT87" s="87"/>
      <c r="BU87" s="106"/>
      <c r="BV87" s="106"/>
      <c r="BW87" s="106"/>
    </row>
    <row r="88" spans="1:75" ht="15" customHeight="1">
      <c r="A88" s="116">
        <v>69</v>
      </c>
      <c r="B88" s="130">
        <v>44901</v>
      </c>
      <c r="C88" s="118" t="s">
        <v>197</v>
      </c>
      <c r="D88" s="119" t="s">
        <v>297</v>
      </c>
      <c r="E88" s="119"/>
      <c r="F88" s="108">
        <v>100747</v>
      </c>
      <c r="G88" s="159"/>
      <c r="H88" s="158">
        <v>1113.15</v>
      </c>
      <c r="I88" s="159"/>
      <c r="J88" s="117">
        <v>44937</v>
      </c>
      <c r="K88" s="116">
        <v>113</v>
      </c>
      <c r="L88" s="131"/>
      <c r="M88" s="132"/>
      <c r="N88" s="96">
        <f t="shared" si="8"/>
        <v>65101.73999999999</v>
      </c>
      <c r="O88" s="133"/>
      <c r="P88" s="134">
        <v>1113.15</v>
      </c>
      <c r="Q88" s="99">
        <f t="shared" si="9"/>
        <v>57527.97</v>
      </c>
      <c r="R88" s="101"/>
      <c r="S88" s="101">
        <f t="shared" si="10"/>
        <v>2335.2</v>
      </c>
      <c r="T88" s="77">
        <f t="shared" si="7"/>
        <v>124964.90999999999</v>
      </c>
      <c r="U88" s="78">
        <f t="shared" si="6"/>
        <v>-1113.15</v>
      </c>
      <c r="V88" s="78"/>
      <c r="W88" s="104"/>
      <c r="X88" s="15"/>
      <c r="Y88" s="86"/>
      <c r="Z88" s="145"/>
      <c r="AA88" s="113"/>
      <c r="AB88" s="113"/>
      <c r="AC88" s="86">
        <v>-1113.15</v>
      </c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104"/>
      <c r="BL88" s="104"/>
      <c r="BM88" s="104"/>
      <c r="BN88" s="104"/>
      <c r="BO88" s="86"/>
      <c r="BP88" s="86"/>
      <c r="BQ88" s="86"/>
      <c r="BR88" s="86"/>
      <c r="BS88" s="86"/>
      <c r="BT88" s="87"/>
      <c r="BU88" s="106"/>
      <c r="BV88" s="106"/>
      <c r="BW88" s="106"/>
    </row>
    <row r="89" spans="1:75" ht="12.75">
      <c r="A89" s="116">
        <v>70</v>
      </c>
      <c r="B89" s="130">
        <v>44901</v>
      </c>
      <c r="C89" s="118" t="s">
        <v>197</v>
      </c>
      <c r="D89" s="119" t="s">
        <v>298</v>
      </c>
      <c r="E89" s="119"/>
      <c r="F89" s="108">
        <v>100748</v>
      </c>
      <c r="G89" s="159"/>
      <c r="H89" s="158">
        <v>209.46</v>
      </c>
      <c r="I89" s="159"/>
      <c r="J89" s="117">
        <v>44937</v>
      </c>
      <c r="K89" s="116">
        <v>113</v>
      </c>
      <c r="L89" s="131"/>
      <c r="M89" s="132"/>
      <c r="N89" s="96">
        <f t="shared" si="8"/>
        <v>65101.73999999999</v>
      </c>
      <c r="O89" s="133"/>
      <c r="P89" s="134">
        <v>209.46</v>
      </c>
      <c r="Q89" s="99">
        <f t="shared" si="9"/>
        <v>57318.51</v>
      </c>
      <c r="R89" s="101"/>
      <c r="S89" s="101">
        <f t="shared" si="10"/>
        <v>2335.2</v>
      </c>
      <c r="T89" s="77">
        <f t="shared" si="7"/>
        <v>124755.45</v>
      </c>
      <c r="U89" s="78">
        <f t="shared" si="6"/>
        <v>-209.46</v>
      </c>
      <c r="V89" s="78"/>
      <c r="W89" s="104"/>
      <c r="X89" s="15"/>
      <c r="Y89" s="86"/>
      <c r="Z89" s="145"/>
      <c r="AA89" s="113"/>
      <c r="AB89" s="113"/>
      <c r="AC89" s="86"/>
      <c r="AD89" s="86"/>
      <c r="AE89" s="86"/>
      <c r="AF89" s="86"/>
      <c r="AG89" s="86"/>
      <c r="AH89" s="86"/>
      <c r="AI89" s="86"/>
      <c r="AJ89" s="86">
        <v>-56.63</v>
      </c>
      <c r="AK89" s="86">
        <v>-19.8</v>
      </c>
      <c r="AL89" s="86">
        <v>-133.03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104"/>
      <c r="BL89" s="104"/>
      <c r="BM89" s="104"/>
      <c r="BN89" s="104"/>
      <c r="BO89" s="86"/>
      <c r="BP89" s="86"/>
      <c r="BQ89" s="86"/>
      <c r="BR89" s="86"/>
      <c r="BS89" s="86"/>
      <c r="BT89" s="87"/>
      <c r="BU89" s="106"/>
      <c r="BV89" s="106"/>
      <c r="BW89" s="106"/>
    </row>
    <row r="90" spans="1:75" ht="12.75">
      <c r="A90" s="116">
        <v>71</v>
      </c>
      <c r="B90" s="130">
        <v>44901</v>
      </c>
      <c r="C90" s="118" t="s">
        <v>50</v>
      </c>
      <c r="D90" s="119" t="s">
        <v>272</v>
      </c>
      <c r="E90" s="119"/>
      <c r="F90" s="108">
        <v>100749</v>
      </c>
      <c r="G90" s="159"/>
      <c r="H90" s="158">
        <v>36</v>
      </c>
      <c r="I90" s="159"/>
      <c r="J90" s="117">
        <v>44937</v>
      </c>
      <c r="K90" s="116">
        <v>113</v>
      </c>
      <c r="L90" s="131"/>
      <c r="M90" s="132"/>
      <c r="N90" s="96">
        <f t="shared" si="8"/>
        <v>65101.73999999999</v>
      </c>
      <c r="O90" s="133"/>
      <c r="P90" s="134">
        <v>36</v>
      </c>
      <c r="Q90" s="99">
        <f t="shared" si="9"/>
        <v>57282.51</v>
      </c>
      <c r="R90" s="101"/>
      <c r="S90" s="101">
        <f t="shared" si="10"/>
        <v>2335.2</v>
      </c>
      <c r="T90" s="77">
        <f t="shared" si="7"/>
        <v>124719.45</v>
      </c>
      <c r="U90" s="78">
        <f t="shared" si="6"/>
        <v>-36</v>
      </c>
      <c r="V90" s="78"/>
      <c r="W90" s="104"/>
      <c r="X90" s="15"/>
      <c r="Y90" s="86"/>
      <c r="Z90" s="145"/>
      <c r="AA90" s="167"/>
      <c r="AB90" s="167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>
        <v>-36</v>
      </c>
      <c r="BJ90" s="86"/>
      <c r="BK90" s="104"/>
      <c r="BL90" s="104"/>
      <c r="BM90" s="104"/>
      <c r="BN90" s="104"/>
      <c r="BO90" s="86"/>
      <c r="BP90" s="86"/>
      <c r="BQ90" s="86"/>
      <c r="BR90" s="86"/>
      <c r="BS90" s="86"/>
      <c r="BT90" s="87"/>
      <c r="BU90" s="106"/>
      <c r="BV90" s="106"/>
      <c r="BW90" s="106"/>
    </row>
    <row r="91" spans="1:75" ht="12.75">
      <c r="A91" s="116">
        <v>72</v>
      </c>
      <c r="B91" s="130">
        <v>44901</v>
      </c>
      <c r="C91" s="118" t="s">
        <v>121</v>
      </c>
      <c r="D91" s="119" t="s">
        <v>299</v>
      </c>
      <c r="E91" s="119"/>
      <c r="F91" s="108">
        <v>100750</v>
      </c>
      <c r="G91" s="159"/>
      <c r="H91" s="158">
        <v>20</v>
      </c>
      <c r="I91" s="159"/>
      <c r="J91" s="117">
        <v>44937</v>
      </c>
      <c r="K91" s="116">
        <v>113</v>
      </c>
      <c r="L91" s="131"/>
      <c r="M91" s="132"/>
      <c r="N91" s="96">
        <f t="shared" si="8"/>
        <v>65101.73999999999</v>
      </c>
      <c r="O91" s="133"/>
      <c r="P91" s="134">
        <v>20</v>
      </c>
      <c r="Q91" s="99">
        <f t="shared" si="9"/>
        <v>57262.51</v>
      </c>
      <c r="R91" s="101"/>
      <c r="S91" s="101">
        <f t="shared" si="10"/>
        <v>2335.2</v>
      </c>
      <c r="T91" s="77">
        <f t="shared" si="7"/>
        <v>124699.45</v>
      </c>
      <c r="U91" s="78">
        <f t="shared" si="6"/>
        <v>-20</v>
      </c>
      <c r="V91" s="78"/>
      <c r="W91" s="104"/>
      <c r="X91" s="15"/>
      <c r="Y91" s="86"/>
      <c r="Z91" s="145"/>
      <c r="AA91" s="167"/>
      <c r="AB91" s="167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>
        <v>-20</v>
      </c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127"/>
      <c r="BC91" s="127"/>
      <c r="BD91" s="86"/>
      <c r="BE91" s="86"/>
      <c r="BF91" s="86"/>
      <c r="BG91" s="86"/>
      <c r="BH91" s="86"/>
      <c r="BI91" s="86"/>
      <c r="BJ91" s="86"/>
      <c r="BK91" s="104"/>
      <c r="BL91" s="104"/>
      <c r="BM91" s="104"/>
      <c r="BN91" s="104"/>
      <c r="BO91" s="86"/>
      <c r="BP91" s="86"/>
      <c r="BQ91" s="86"/>
      <c r="BR91" s="86"/>
      <c r="BS91" s="86"/>
      <c r="BT91" s="87"/>
      <c r="BU91" s="106"/>
      <c r="BV91" s="106"/>
      <c r="BW91" s="106"/>
    </row>
    <row r="92" spans="1:75" ht="12.75">
      <c r="A92" s="116">
        <v>73</v>
      </c>
      <c r="B92" s="130">
        <v>44907</v>
      </c>
      <c r="C92" s="118" t="s">
        <v>300</v>
      </c>
      <c r="D92" s="119" t="s">
        <v>141</v>
      </c>
      <c r="E92" s="119"/>
      <c r="F92" s="108">
        <v>100751</v>
      </c>
      <c r="G92" s="159"/>
      <c r="H92" s="158">
        <v>1398.6</v>
      </c>
      <c r="I92" s="159"/>
      <c r="J92" s="117">
        <v>44937</v>
      </c>
      <c r="K92" s="116">
        <v>113</v>
      </c>
      <c r="L92" s="131"/>
      <c r="M92" s="132"/>
      <c r="N92" s="96">
        <f t="shared" si="8"/>
        <v>65101.73999999999</v>
      </c>
      <c r="O92" s="133"/>
      <c r="P92" s="134">
        <v>1398.6</v>
      </c>
      <c r="Q92" s="99">
        <f t="shared" si="9"/>
        <v>55863.91</v>
      </c>
      <c r="R92" s="101"/>
      <c r="S92" s="101">
        <f t="shared" si="10"/>
        <v>2335.2</v>
      </c>
      <c r="T92" s="77">
        <f t="shared" si="7"/>
        <v>123300.84999999999</v>
      </c>
      <c r="U92" s="78">
        <f t="shared" si="6"/>
        <v>-1398.6</v>
      </c>
      <c r="V92" s="78"/>
      <c r="W92" s="104"/>
      <c r="X92" s="15" t="s">
        <v>301</v>
      </c>
      <c r="Y92" s="86">
        <v>-233.1</v>
      </c>
      <c r="Z92" s="145" t="s">
        <v>302</v>
      </c>
      <c r="AA92" s="167" t="s">
        <v>303</v>
      </c>
      <c r="AB92" s="167" t="s">
        <v>333</v>
      </c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104"/>
      <c r="BL92" s="104"/>
      <c r="BM92" s="104"/>
      <c r="BN92" s="104"/>
      <c r="BO92" s="86"/>
      <c r="BP92" s="86">
        <v>-1165.5</v>
      </c>
      <c r="BQ92" s="86"/>
      <c r="BR92" s="86"/>
      <c r="BS92" s="86"/>
      <c r="BT92" s="87"/>
      <c r="BU92" s="106"/>
      <c r="BV92" s="106"/>
      <c r="BW92" s="106"/>
    </row>
    <row r="93" spans="1:75" ht="12.75">
      <c r="A93" s="116">
        <v>74</v>
      </c>
      <c r="B93" s="130">
        <v>44907</v>
      </c>
      <c r="C93" s="118" t="s">
        <v>305</v>
      </c>
      <c r="D93" s="119" t="s">
        <v>304</v>
      </c>
      <c r="E93" s="119"/>
      <c r="F93" s="108">
        <v>100752</v>
      </c>
      <c r="G93" s="159"/>
      <c r="H93" s="158">
        <v>244.12</v>
      </c>
      <c r="I93" s="159"/>
      <c r="J93" s="117">
        <v>44937</v>
      </c>
      <c r="K93" s="116">
        <v>113</v>
      </c>
      <c r="L93" s="131"/>
      <c r="M93" s="132"/>
      <c r="N93" s="96">
        <f t="shared" si="8"/>
        <v>65101.73999999999</v>
      </c>
      <c r="O93" s="133"/>
      <c r="P93" s="134">
        <v>244.12</v>
      </c>
      <c r="Q93" s="99">
        <f t="shared" si="9"/>
        <v>55619.79</v>
      </c>
      <c r="R93" s="101"/>
      <c r="S93" s="101">
        <f t="shared" si="10"/>
        <v>2335.2</v>
      </c>
      <c r="T93" s="77">
        <f t="shared" si="7"/>
        <v>123056.73</v>
      </c>
      <c r="U93" s="78">
        <f t="shared" si="6"/>
        <v>-244.12</v>
      </c>
      <c r="V93" s="78"/>
      <c r="W93" s="104"/>
      <c r="X93" s="15"/>
      <c r="Y93" s="86"/>
      <c r="AA93" s="113"/>
      <c r="AB93" s="113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104"/>
      <c r="BL93" s="104"/>
      <c r="BM93" s="104"/>
      <c r="BN93" s="104"/>
      <c r="BO93" s="86"/>
      <c r="BP93" s="86"/>
      <c r="BQ93" s="86"/>
      <c r="BR93" s="86">
        <v>-244.12</v>
      </c>
      <c r="BS93" s="86"/>
      <c r="BT93" s="87"/>
      <c r="BU93" s="106"/>
      <c r="BV93" s="106"/>
      <c r="BW93" s="106"/>
    </row>
    <row r="94" spans="1:75" ht="12.75">
      <c r="A94" s="116"/>
      <c r="B94" s="130">
        <v>44915</v>
      </c>
      <c r="C94" s="118" t="s">
        <v>200</v>
      </c>
      <c r="D94" s="119" t="s">
        <v>306</v>
      </c>
      <c r="E94" s="119"/>
      <c r="F94" s="108" t="s">
        <v>189</v>
      </c>
      <c r="G94" s="159"/>
      <c r="H94" s="158">
        <v>178.1</v>
      </c>
      <c r="I94" s="159"/>
      <c r="J94" s="117">
        <v>44904</v>
      </c>
      <c r="K94" s="116">
        <v>112</v>
      </c>
      <c r="L94" s="168"/>
      <c r="M94" s="161"/>
      <c r="N94" s="96">
        <f t="shared" si="8"/>
        <v>65101.73999999999</v>
      </c>
      <c r="O94" s="169"/>
      <c r="P94" s="162">
        <v>178.1</v>
      </c>
      <c r="Q94" s="99">
        <f t="shared" si="9"/>
        <v>55441.69</v>
      </c>
      <c r="R94" s="100"/>
      <c r="S94" s="101">
        <f t="shared" si="10"/>
        <v>2335.2</v>
      </c>
      <c r="T94" s="77">
        <f t="shared" si="7"/>
        <v>122878.62999999999</v>
      </c>
      <c r="U94" s="78">
        <f t="shared" si="6"/>
        <v>-178.1</v>
      </c>
      <c r="V94" s="78"/>
      <c r="W94" s="104"/>
      <c r="X94" s="15"/>
      <c r="Y94" s="86"/>
      <c r="AA94" s="113"/>
      <c r="AB94" s="113"/>
      <c r="AC94" s="86">
        <v>-74.21</v>
      </c>
      <c r="AD94" s="86">
        <v>-103.89</v>
      </c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104"/>
      <c r="BL94" s="104"/>
      <c r="BM94" s="104"/>
      <c r="BN94" s="104"/>
      <c r="BO94" s="86"/>
      <c r="BP94" s="86"/>
      <c r="BQ94" s="86"/>
      <c r="BR94" s="86"/>
      <c r="BS94" s="86"/>
      <c r="BT94" s="87"/>
      <c r="BU94" s="106"/>
      <c r="BV94" s="106"/>
      <c r="BW94" s="106"/>
    </row>
    <row r="95" spans="1:75" ht="12.75">
      <c r="A95" s="116">
        <v>75</v>
      </c>
      <c r="B95" s="130">
        <v>44915</v>
      </c>
      <c r="C95" s="118" t="s">
        <v>188</v>
      </c>
      <c r="D95" s="119" t="s">
        <v>192</v>
      </c>
      <c r="E95" s="119"/>
      <c r="F95" s="170" t="s">
        <v>189</v>
      </c>
      <c r="G95" s="159"/>
      <c r="H95" s="158">
        <v>8.92</v>
      </c>
      <c r="I95" s="159"/>
      <c r="J95" s="117">
        <v>44937</v>
      </c>
      <c r="K95" s="116">
        <v>113</v>
      </c>
      <c r="L95" s="171"/>
      <c r="M95" s="172"/>
      <c r="N95" s="96">
        <f t="shared" si="8"/>
        <v>65101.73999999999</v>
      </c>
      <c r="O95" s="173"/>
      <c r="P95" s="124">
        <v>8.92</v>
      </c>
      <c r="Q95" s="99">
        <f t="shared" si="9"/>
        <v>55432.770000000004</v>
      </c>
      <c r="R95" s="101"/>
      <c r="S95" s="101">
        <f t="shared" si="10"/>
        <v>2335.2</v>
      </c>
      <c r="T95" s="77">
        <f t="shared" si="7"/>
        <v>122869.70999999999</v>
      </c>
      <c r="U95" s="78">
        <f t="shared" si="6"/>
        <v>-8.92</v>
      </c>
      <c r="V95" s="78"/>
      <c r="W95" s="104"/>
      <c r="X95" s="15" t="s">
        <v>308</v>
      </c>
      <c r="Y95" s="86">
        <v>-1.49</v>
      </c>
      <c r="Z95" s="140" t="s">
        <v>191</v>
      </c>
      <c r="AA95" s="140" t="s">
        <v>188</v>
      </c>
      <c r="AB95" s="140" t="s">
        <v>192</v>
      </c>
      <c r="AC95" s="86"/>
      <c r="AD95" s="86"/>
      <c r="AE95" s="86"/>
      <c r="AF95" s="86"/>
      <c r="AG95" s="86"/>
      <c r="AH95" s="86"/>
      <c r="AI95" s="86"/>
      <c r="AJ95" s="86"/>
      <c r="AK95" s="86"/>
      <c r="AL95" s="86">
        <v>-7.43</v>
      </c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104"/>
      <c r="BL95" s="104"/>
      <c r="BM95" s="104"/>
      <c r="BN95" s="104"/>
      <c r="BO95" s="86"/>
      <c r="BP95" s="86"/>
      <c r="BQ95" s="86"/>
      <c r="BR95" s="86"/>
      <c r="BS95" s="86"/>
      <c r="BT95" s="87"/>
      <c r="BU95" s="106"/>
      <c r="BV95" s="106"/>
      <c r="BW95" s="106"/>
    </row>
    <row r="96" spans="1:75" ht="12.75">
      <c r="A96" s="116">
        <v>76</v>
      </c>
      <c r="B96" s="130">
        <v>44937</v>
      </c>
      <c r="C96" s="118" t="s">
        <v>238</v>
      </c>
      <c r="D96" s="119" t="s">
        <v>309</v>
      </c>
      <c r="E96" s="119"/>
      <c r="F96" s="170">
        <v>100753</v>
      </c>
      <c r="G96" s="159"/>
      <c r="H96" s="158">
        <v>737.5</v>
      </c>
      <c r="I96" s="159"/>
      <c r="J96" s="117">
        <v>44967</v>
      </c>
      <c r="K96" s="116">
        <v>114</v>
      </c>
      <c r="L96" s="171"/>
      <c r="M96" s="172"/>
      <c r="N96" s="96">
        <f t="shared" si="8"/>
        <v>65101.73999999999</v>
      </c>
      <c r="O96" s="173"/>
      <c r="P96" s="124">
        <v>737.5</v>
      </c>
      <c r="Q96" s="99">
        <f t="shared" si="9"/>
        <v>54695.270000000004</v>
      </c>
      <c r="R96" s="101"/>
      <c r="S96" s="101">
        <f t="shared" si="10"/>
        <v>2335.2</v>
      </c>
      <c r="T96" s="77">
        <f t="shared" si="7"/>
        <v>122132.20999999999</v>
      </c>
      <c r="U96" s="78">
        <f t="shared" si="6"/>
        <v>-737.5</v>
      </c>
      <c r="V96" s="174" t="s">
        <v>322</v>
      </c>
      <c r="W96" s="175"/>
      <c r="X96" s="108"/>
      <c r="Y96" s="86"/>
      <c r="Z96" s="145"/>
      <c r="AA96" s="167"/>
      <c r="AB96" s="167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>
        <v>-737.5</v>
      </c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104"/>
      <c r="BL96" s="104"/>
      <c r="BM96" s="104"/>
      <c r="BN96" s="104"/>
      <c r="BO96" s="86"/>
      <c r="BP96" s="86"/>
      <c r="BQ96" s="86"/>
      <c r="BR96" s="86"/>
      <c r="BS96" s="86"/>
      <c r="BT96" s="87"/>
      <c r="BU96" s="106"/>
      <c r="BV96" s="106"/>
      <c r="BW96" s="106"/>
    </row>
    <row r="97" spans="1:75" ht="12.75">
      <c r="A97" s="116">
        <v>77</v>
      </c>
      <c r="B97" s="130">
        <v>44937</v>
      </c>
      <c r="C97" s="118" t="s">
        <v>310</v>
      </c>
      <c r="D97" s="119" t="s">
        <v>311</v>
      </c>
      <c r="E97" s="119"/>
      <c r="F97" s="170">
        <v>100754</v>
      </c>
      <c r="G97" s="159"/>
      <c r="H97" s="158">
        <v>885.6</v>
      </c>
      <c r="I97" s="159"/>
      <c r="J97" s="117">
        <v>44967</v>
      </c>
      <c r="K97" s="116">
        <v>114</v>
      </c>
      <c r="L97" s="171"/>
      <c r="M97" s="172"/>
      <c r="N97" s="96">
        <f t="shared" si="8"/>
        <v>65101.73999999999</v>
      </c>
      <c r="O97" s="173"/>
      <c r="P97" s="124">
        <v>885.6</v>
      </c>
      <c r="Q97" s="99">
        <f t="shared" si="9"/>
        <v>53809.670000000006</v>
      </c>
      <c r="R97" s="101"/>
      <c r="S97" s="101">
        <f t="shared" si="10"/>
        <v>2335.2</v>
      </c>
      <c r="T97" s="77">
        <f t="shared" si="7"/>
        <v>121246.61</v>
      </c>
      <c r="U97" s="78">
        <f t="shared" si="6"/>
        <v>-885.6</v>
      </c>
      <c r="V97" s="78"/>
      <c r="W97" s="154"/>
      <c r="X97" s="176" t="s">
        <v>312</v>
      </c>
      <c r="Y97" s="177">
        <v>-147.6</v>
      </c>
      <c r="Z97" s="145" t="s">
        <v>313</v>
      </c>
      <c r="AA97" s="167" t="s">
        <v>310</v>
      </c>
      <c r="AB97" s="167" t="s">
        <v>314</v>
      </c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>
        <v>-738</v>
      </c>
      <c r="BD97" s="86"/>
      <c r="BE97" s="86"/>
      <c r="BF97" s="86"/>
      <c r="BG97" s="86"/>
      <c r="BH97" s="86"/>
      <c r="BI97" s="86"/>
      <c r="BJ97" s="86"/>
      <c r="BK97" s="104"/>
      <c r="BL97" s="104"/>
      <c r="BM97" s="104"/>
      <c r="BN97" s="104"/>
      <c r="BO97" s="86"/>
      <c r="BP97" s="86"/>
      <c r="BQ97" s="86"/>
      <c r="BR97" s="86"/>
      <c r="BS97" s="86"/>
      <c r="BT97" s="87"/>
      <c r="BU97" s="106"/>
      <c r="BV97" s="106"/>
      <c r="BW97" s="106"/>
    </row>
    <row r="98" spans="1:75" ht="12.75">
      <c r="A98" s="116">
        <v>78</v>
      </c>
      <c r="B98" s="130">
        <v>44937</v>
      </c>
      <c r="C98" s="118" t="s">
        <v>197</v>
      </c>
      <c r="D98" s="119" t="s">
        <v>315</v>
      </c>
      <c r="E98" s="119"/>
      <c r="F98" s="170">
        <v>100755</v>
      </c>
      <c r="G98" s="159"/>
      <c r="H98" s="158">
        <v>963.15</v>
      </c>
      <c r="I98" s="159"/>
      <c r="J98" s="117">
        <v>44967</v>
      </c>
      <c r="K98" s="116">
        <v>114</v>
      </c>
      <c r="L98" s="171"/>
      <c r="M98" s="172"/>
      <c r="N98" s="96">
        <f t="shared" si="8"/>
        <v>65101.73999999999</v>
      </c>
      <c r="O98" s="173"/>
      <c r="P98" s="124">
        <v>963.15</v>
      </c>
      <c r="Q98" s="99">
        <f t="shared" si="9"/>
        <v>52846.520000000004</v>
      </c>
      <c r="R98" s="101"/>
      <c r="S98" s="101">
        <f t="shared" si="10"/>
        <v>2335.2</v>
      </c>
      <c r="T98" s="77">
        <f t="shared" si="7"/>
        <v>120283.45999999999</v>
      </c>
      <c r="U98" s="78">
        <f t="shared" si="6"/>
        <v>-963.15</v>
      </c>
      <c r="V98" s="78"/>
      <c r="W98" s="104"/>
      <c r="X98" s="15"/>
      <c r="Y98" s="86"/>
      <c r="Z98" s="145"/>
      <c r="AA98" s="167"/>
      <c r="AB98" s="167"/>
      <c r="AC98" s="86">
        <v>-963.15</v>
      </c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104"/>
      <c r="BL98" s="104"/>
      <c r="BM98" s="104"/>
      <c r="BN98" s="104"/>
      <c r="BO98" s="86"/>
      <c r="BP98" s="86"/>
      <c r="BQ98" s="86"/>
      <c r="BR98" s="86"/>
      <c r="BS98" s="86"/>
      <c r="BT98" s="87"/>
      <c r="BU98" s="106"/>
      <c r="BV98" s="106"/>
      <c r="BW98" s="106"/>
    </row>
    <row r="99" spans="1:75" ht="12.75">
      <c r="A99" s="116">
        <v>79</v>
      </c>
      <c r="B99" s="130">
        <v>44937</v>
      </c>
      <c r="C99" s="118" t="s">
        <v>197</v>
      </c>
      <c r="D99" s="119" t="s">
        <v>316</v>
      </c>
      <c r="E99" s="119"/>
      <c r="F99" s="170">
        <v>100756</v>
      </c>
      <c r="G99" s="159"/>
      <c r="H99" s="158">
        <v>102.75</v>
      </c>
      <c r="I99" s="159"/>
      <c r="J99" s="117">
        <v>44967</v>
      </c>
      <c r="K99" s="116">
        <v>114</v>
      </c>
      <c r="L99" s="171"/>
      <c r="M99" s="172"/>
      <c r="N99" s="96">
        <f t="shared" si="8"/>
        <v>65101.73999999999</v>
      </c>
      <c r="O99" s="173"/>
      <c r="P99" s="124">
        <v>102.75</v>
      </c>
      <c r="Q99" s="99">
        <f t="shared" si="9"/>
        <v>52743.770000000004</v>
      </c>
      <c r="R99" s="101"/>
      <c r="S99" s="101">
        <f t="shared" si="10"/>
        <v>2335.2</v>
      </c>
      <c r="T99" s="77">
        <f t="shared" si="7"/>
        <v>120180.70999999999</v>
      </c>
      <c r="U99" s="78">
        <f t="shared" si="6"/>
        <v>-102.75</v>
      </c>
      <c r="V99" s="78"/>
      <c r="W99" s="104"/>
      <c r="X99" s="15"/>
      <c r="Y99" s="86"/>
      <c r="Z99" s="145"/>
      <c r="AA99" s="113"/>
      <c r="AB99" s="113"/>
      <c r="AC99" s="86"/>
      <c r="AD99" s="86"/>
      <c r="AE99" s="86"/>
      <c r="AF99" s="86"/>
      <c r="AG99" s="86"/>
      <c r="AH99" s="86"/>
      <c r="AI99" s="86"/>
      <c r="AJ99" s="86">
        <v>-1.9</v>
      </c>
      <c r="AK99" s="86">
        <v>-14.85</v>
      </c>
      <c r="AL99" s="86">
        <v>-46</v>
      </c>
      <c r="AM99" s="86"/>
      <c r="AN99" s="86">
        <v>-40</v>
      </c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104"/>
      <c r="BL99" s="104"/>
      <c r="BM99" s="104"/>
      <c r="BN99" s="104"/>
      <c r="BO99" s="86"/>
      <c r="BP99" s="86"/>
      <c r="BQ99" s="86"/>
      <c r="BR99" s="86"/>
      <c r="BS99" s="86"/>
      <c r="BT99" s="87"/>
      <c r="BU99" s="106"/>
      <c r="BV99" s="106"/>
      <c r="BW99" s="106"/>
    </row>
    <row r="100" spans="1:75" ht="12.75">
      <c r="A100" s="116">
        <v>80</v>
      </c>
      <c r="B100" s="130">
        <v>44937</v>
      </c>
      <c r="C100" s="118" t="s">
        <v>223</v>
      </c>
      <c r="D100" s="119" t="s">
        <v>317</v>
      </c>
      <c r="E100" s="119"/>
      <c r="F100" s="170">
        <v>100757</v>
      </c>
      <c r="G100" s="159"/>
      <c r="H100" s="158">
        <v>1071.69</v>
      </c>
      <c r="I100" s="159"/>
      <c r="J100" s="117">
        <v>44967</v>
      </c>
      <c r="K100" s="116">
        <v>114</v>
      </c>
      <c r="L100" s="171"/>
      <c r="M100" s="172"/>
      <c r="N100" s="96">
        <f t="shared" si="8"/>
        <v>65101.73999999999</v>
      </c>
      <c r="O100" s="173"/>
      <c r="P100" s="124">
        <v>1071.69</v>
      </c>
      <c r="Q100" s="99">
        <f t="shared" si="9"/>
        <v>51672.08</v>
      </c>
      <c r="R100" s="101"/>
      <c r="S100" s="101">
        <f t="shared" si="10"/>
        <v>2335.2</v>
      </c>
      <c r="T100" s="77">
        <f t="shared" si="7"/>
        <v>119109.01999999999</v>
      </c>
      <c r="U100" s="78">
        <f t="shared" si="6"/>
        <v>-1071.69</v>
      </c>
      <c r="V100" s="78"/>
      <c r="W100" s="104"/>
      <c r="X100" s="15"/>
      <c r="Y100" s="86"/>
      <c r="Z100" s="145"/>
      <c r="AA100" s="113"/>
      <c r="AB100" s="113"/>
      <c r="AC100" s="86">
        <v>-1071.69</v>
      </c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104"/>
      <c r="BL100" s="104"/>
      <c r="BM100" s="104"/>
      <c r="BN100" s="104"/>
      <c r="BO100" s="86"/>
      <c r="BP100" s="86"/>
      <c r="BQ100" s="86"/>
      <c r="BR100" s="86"/>
      <c r="BS100" s="86"/>
      <c r="BT100" s="87"/>
      <c r="BU100" s="106"/>
      <c r="BV100" s="106"/>
      <c r="BW100" s="106"/>
    </row>
    <row r="101" spans="1:75" ht="12.75">
      <c r="A101" s="116">
        <v>81</v>
      </c>
      <c r="B101" s="130">
        <v>44937</v>
      </c>
      <c r="C101" s="118" t="s">
        <v>289</v>
      </c>
      <c r="D101" s="119" t="s">
        <v>318</v>
      </c>
      <c r="E101" s="119"/>
      <c r="F101" s="170">
        <v>100758</v>
      </c>
      <c r="G101" s="159"/>
      <c r="H101" s="158">
        <v>24</v>
      </c>
      <c r="I101" s="159"/>
      <c r="J101" s="117">
        <v>44967</v>
      </c>
      <c r="K101" s="116">
        <v>114</v>
      </c>
      <c r="L101" s="171"/>
      <c r="M101" s="172"/>
      <c r="N101" s="96">
        <f t="shared" si="8"/>
        <v>65101.73999999999</v>
      </c>
      <c r="O101" s="173"/>
      <c r="P101" s="124">
        <v>24</v>
      </c>
      <c r="Q101" s="99">
        <f t="shared" si="9"/>
        <v>51648.08</v>
      </c>
      <c r="R101" s="101"/>
      <c r="S101" s="101">
        <f t="shared" si="10"/>
        <v>2335.2</v>
      </c>
      <c r="T101" s="77">
        <f t="shared" si="7"/>
        <v>119085.01999999999</v>
      </c>
      <c r="U101" s="78">
        <f t="shared" si="6"/>
        <v>-24</v>
      </c>
      <c r="V101" s="78"/>
      <c r="W101" s="104"/>
      <c r="X101" s="15"/>
      <c r="Y101" s="86"/>
      <c r="Z101" s="145"/>
      <c r="AA101" s="167"/>
      <c r="AB101" s="167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104"/>
      <c r="BL101" s="104"/>
      <c r="BM101" s="104"/>
      <c r="BN101" s="104"/>
      <c r="BO101" s="86"/>
      <c r="BP101" s="86">
        <v>-24</v>
      </c>
      <c r="BQ101" s="86"/>
      <c r="BR101" s="86"/>
      <c r="BS101" s="86"/>
      <c r="BT101" s="87"/>
      <c r="BU101" s="106"/>
      <c r="BV101" s="106"/>
      <c r="BW101" s="106"/>
    </row>
    <row r="102" spans="1:75" ht="12.75">
      <c r="A102" s="116">
        <v>82</v>
      </c>
      <c r="B102" s="130">
        <v>44937</v>
      </c>
      <c r="C102" s="118" t="s">
        <v>121</v>
      </c>
      <c r="D102" s="119" t="s">
        <v>319</v>
      </c>
      <c r="E102" s="119"/>
      <c r="F102" s="170">
        <v>100759</v>
      </c>
      <c r="G102" s="159"/>
      <c r="H102" s="158">
        <v>60</v>
      </c>
      <c r="I102" s="159"/>
      <c r="J102" s="117">
        <v>44967</v>
      </c>
      <c r="K102" s="116">
        <v>114</v>
      </c>
      <c r="L102" s="171"/>
      <c r="M102" s="172"/>
      <c r="N102" s="96">
        <f t="shared" si="8"/>
        <v>65101.73999999999</v>
      </c>
      <c r="O102" s="173"/>
      <c r="P102" s="124">
        <v>60</v>
      </c>
      <c r="Q102" s="99">
        <f t="shared" si="9"/>
        <v>51588.08</v>
      </c>
      <c r="R102" s="101"/>
      <c r="S102" s="101">
        <f t="shared" si="10"/>
        <v>2335.2</v>
      </c>
      <c r="T102" s="77">
        <f t="shared" si="7"/>
        <v>119025.01999999999</v>
      </c>
      <c r="U102" s="78">
        <f aca="true" t="shared" si="11" ref="U102:U133">SUM(W102:BT102)</f>
        <v>-60</v>
      </c>
      <c r="V102" s="78"/>
      <c r="W102" s="104"/>
      <c r="X102" s="15"/>
      <c r="Y102" s="104"/>
      <c r="Z102" s="145"/>
      <c r="AA102" s="113"/>
      <c r="AB102" s="113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>
        <v>-60</v>
      </c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104"/>
      <c r="BL102" s="104"/>
      <c r="BM102" s="104"/>
      <c r="BN102" s="104"/>
      <c r="BO102" s="86"/>
      <c r="BP102" s="86"/>
      <c r="BQ102" s="86"/>
      <c r="BR102" s="86"/>
      <c r="BS102" s="86"/>
      <c r="BT102" s="87"/>
      <c r="BU102" s="106"/>
      <c r="BV102" s="106"/>
      <c r="BW102" s="106"/>
    </row>
    <row r="103" spans="1:75" ht="12.75">
      <c r="A103" s="230">
        <v>83</v>
      </c>
      <c r="B103" s="130">
        <v>44943</v>
      </c>
      <c r="C103" s="118" t="s">
        <v>188</v>
      </c>
      <c r="D103" s="119" t="s">
        <v>192</v>
      </c>
      <c r="E103" s="119"/>
      <c r="F103" s="170" t="s">
        <v>189</v>
      </c>
      <c r="G103" s="159"/>
      <c r="H103" s="158">
        <v>9.89</v>
      </c>
      <c r="I103" s="159"/>
      <c r="J103" s="117">
        <v>44967</v>
      </c>
      <c r="K103" s="116">
        <v>114</v>
      </c>
      <c r="L103" s="171"/>
      <c r="M103" s="172"/>
      <c r="N103" s="96">
        <f t="shared" si="8"/>
        <v>65101.73999999999</v>
      </c>
      <c r="O103" s="173"/>
      <c r="P103" s="124">
        <v>9.89</v>
      </c>
      <c r="Q103" s="99">
        <f t="shared" si="9"/>
        <v>51578.19</v>
      </c>
      <c r="R103" s="101"/>
      <c r="S103" s="101">
        <f t="shared" si="10"/>
        <v>2335.2</v>
      </c>
      <c r="T103" s="77">
        <f t="shared" si="7"/>
        <v>119015.12999999999</v>
      </c>
      <c r="U103" s="78">
        <f t="shared" si="11"/>
        <v>-9.89</v>
      </c>
      <c r="V103" s="78"/>
      <c r="W103" s="104"/>
      <c r="X103" s="15" t="s">
        <v>320</v>
      </c>
      <c r="Y103" s="115">
        <v>-1.65</v>
      </c>
      <c r="Z103" s="140" t="s">
        <v>191</v>
      </c>
      <c r="AA103" s="140" t="s">
        <v>188</v>
      </c>
      <c r="AB103" s="140" t="s">
        <v>192</v>
      </c>
      <c r="AC103" s="86"/>
      <c r="AD103" s="86"/>
      <c r="AE103" s="86"/>
      <c r="AF103" s="86"/>
      <c r="AG103" s="86"/>
      <c r="AH103" s="86"/>
      <c r="AI103" s="86"/>
      <c r="AJ103" s="86"/>
      <c r="AK103" s="86"/>
      <c r="AL103" s="86">
        <v>-8.24</v>
      </c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104"/>
      <c r="BL103" s="104"/>
      <c r="BM103" s="104"/>
      <c r="BN103" s="104"/>
      <c r="BO103" s="86"/>
      <c r="BP103" s="86"/>
      <c r="BQ103" s="86"/>
      <c r="BR103" s="86"/>
      <c r="BS103" s="86"/>
      <c r="BT103" s="87"/>
      <c r="BU103" s="106"/>
      <c r="BV103" s="106"/>
      <c r="BW103" s="106"/>
    </row>
    <row r="104" spans="1:75" ht="12.75">
      <c r="A104" s="230"/>
      <c r="B104" s="130">
        <v>44943</v>
      </c>
      <c r="C104" s="118" t="s">
        <v>200</v>
      </c>
      <c r="D104" s="119" t="s">
        <v>321</v>
      </c>
      <c r="E104" s="119"/>
      <c r="F104" s="108" t="s">
        <v>189</v>
      </c>
      <c r="G104" s="159"/>
      <c r="H104" s="158">
        <v>154.1</v>
      </c>
      <c r="I104" s="159"/>
      <c r="J104" s="117">
        <v>44937</v>
      </c>
      <c r="K104" s="116">
        <v>113</v>
      </c>
      <c r="L104" s="171"/>
      <c r="M104" s="172"/>
      <c r="N104" s="96">
        <f t="shared" si="8"/>
        <v>65101.73999999999</v>
      </c>
      <c r="O104" s="173"/>
      <c r="P104" s="124">
        <v>154.1</v>
      </c>
      <c r="Q104" s="99">
        <f t="shared" si="9"/>
        <v>51424.090000000004</v>
      </c>
      <c r="R104" s="101"/>
      <c r="S104" s="101">
        <f t="shared" si="10"/>
        <v>2335.2</v>
      </c>
      <c r="T104" s="77">
        <f t="shared" si="7"/>
        <v>118861.02999999998</v>
      </c>
      <c r="U104" s="78">
        <f t="shared" si="11"/>
        <v>-154.1</v>
      </c>
      <c r="V104" s="78"/>
      <c r="W104" s="104"/>
      <c r="X104" s="15"/>
      <c r="Y104" s="86"/>
      <c r="AA104" s="113"/>
      <c r="AB104" s="113"/>
      <c r="AC104" s="86">
        <v>-64.21</v>
      </c>
      <c r="AD104" s="86">
        <v>-89.89</v>
      </c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104"/>
      <c r="BL104" s="104"/>
      <c r="BM104" s="104"/>
      <c r="BN104" s="104"/>
      <c r="BO104" s="86"/>
      <c r="BP104" s="86"/>
      <c r="BQ104" s="86"/>
      <c r="BR104" s="86"/>
      <c r="BS104" s="86"/>
      <c r="BT104" s="87"/>
      <c r="BU104" s="106"/>
      <c r="BV104" s="106"/>
      <c r="BW104" s="106"/>
    </row>
    <row r="105" spans="1:75" ht="12.75">
      <c r="A105" s="230">
        <v>84</v>
      </c>
      <c r="B105" s="130">
        <v>44965</v>
      </c>
      <c r="C105" s="118" t="s">
        <v>238</v>
      </c>
      <c r="D105" s="119" t="s">
        <v>323</v>
      </c>
      <c r="E105" s="119"/>
      <c r="F105" s="170">
        <v>100267</v>
      </c>
      <c r="G105" s="159"/>
      <c r="H105" s="158">
        <v>737.5</v>
      </c>
      <c r="I105" s="159"/>
      <c r="J105" s="117">
        <v>44971</v>
      </c>
      <c r="K105" s="116" t="s">
        <v>328</v>
      </c>
      <c r="L105" s="171"/>
      <c r="M105" s="172">
        <v>737.5</v>
      </c>
      <c r="N105" s="96">
        <f t="shared" si="8"/>
        <v>64364.23999999999</v>
      </c>
      <c r="O105" s="173"/>
      <c r="P105" s="124"/>
      <c r="Q105" s="99">
        <f t="shared" si="9"/>
        <v>51424.090000000004</v>
      </c>
      <c r="R105" s="101"/>
      <c r="S105" s="101">
        <f t="shared" si="10"/>
        <v>2335.2</v>
      </c>
      <c r="T105" s="77">
        <f t="shared" si="7"/>
        <v>118123.52999999998</v>
      </c>
      <c r="U105" s="78">
        <f t="shared" si="11"/>
        <v>-737.5</v>
      </c>
      <c r="V105" s="78"/>
      <c r="W105" s="104"/>
      <c r="X105" s="15"/>
      <c r="Y105" s="86"/>
      <c r="AA105" s="113"/>
      <c r="AB105" s="113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>
        <v>-737.5</v>
      </c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104"/>
      <c r="BL105" s="104"/>
      <c r="BM105" s="104"/>
      <c r="BN105" s="104"/>
      <c r="BO105" s="86"/>
      <c r="BP105" s="86"/>
      <c r="BQ105" s="86"/>
      <c r="BR105" s="86"/>
      <c r="BS105" s="86"/>
      <c r="BT105" s="87"/>
      <c r="BU105" s="106"/>
      <c r="BV105" s="106"/>
      <c r="BW105" s="106"/>
    </row>
    <row r="106" spans="1:75" ht="12.75">
      <c r="A106" s="230">
        <v>85</v>
      </c>
      <c r="B106" s="130">
        <v>44965</v>
      </c>
      <c r="C106" s="118" t="s">
        <v>238</v>
      </c>
      <c r="D106" s="119" t="s">
        <v>324</v>
      </c>
      <c r="E106" s="119"/>
      <c r="F106" s="178">
        <v>100268</v>
      </c>
      <c r="G106" s="159"/>
      <c r="H106" s="158">
        <v>1180</v>
      </c>
      <c r="I106" s="159"/>
      <c r="J106" s="117">
        <v>44971</v>
      </c>
      <c r="K106" s="116" t="s">
        <v>328</v>
      </c>
      <c r="L106" s="171"/>
      <c r="M106" s="172">
        <v>1180</v>
      </c>
      <c r="N106" s="96">
        <f t="shared" si="8"/>
        <v>63184.23999999999</v>
      </c>
      <c r="O106" s="173"/>
      <c r="P106" s="124"/>
      <c r="Q106" s="99">
        <f t="shared" si="9"/>
        <v>51424.090000000004</v>
      </c>
      <c r="R106" s="101"/>
      <c r="S106" s="101">
        <f t="shared" si="10"/>
        <v>2335.2</v>
      </c>
      <c r="T106" s="77">
        <f t="shared" si="7"/>
        <v>116943.52999999998</v>
      </c>
      <c r="U106" s="78">
        <f t="shared" si="11"/>
        <v>-1180</v>
      </c>
      <c r="V106" s="78"/>
      <c r="W106" s="104"/>
      <c r="X106" s="15"/>
      <c r="Y106" s="86"/>
      <c r="Z106" s="145"/>
      <c r="AA106" s="140"/>
      <c r="AB106" s="140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>
        <v>-1180</v>
      </c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104"/>
      <c r="BL106" s="104"/>
      <c r="BM106" s="104"/>
      <c r="BN106" s="104"/>
      <c r="BO106" s="86"/>
      <c r="BP106" s="86"/>
      <c r="BQ106" s="86"/>
      <c r="BR106" s="86"/>
      <c r="BS106" s="86"/>
      <c r="BT106" s="87"/>
      <c r="BU106" s="106"/>
      <c r="BV106" s="106"/>
      <c r="BW106" s="106"/>
    </row>
    <row r="107" spans="1:75" ht="12.75">
      <c r="A107" s="230"/>
      <c r="B107" s="130">
        <v>44957</v>
      </c>
      <c r="C107" s="118" t="s">
        <v>223</v>
      </c>
      <c r="D107" s="119" t="s">
        <v>325</v>
      </c>
      <c r="E107" s="119"/>
      <c r="F107" s="170" t="s">
        <v>171</v>
      </c>
      <c r="G107" s="159">
        <v>4023.83</v>
      </c>
      <c r="H107" s="158"/>
      <c r="I107" s="159"/>
      <c r="J107" s="117">
        <v>44967</v>
      </c>
      <c r="K107" s="116">
        <v>114</v>
      </c>
      <c r="L107" s="171"/>
      <c r="M107" s="172"/>
      <c r="N107" s="96">
        <f t="shared" si="8"/>
        <v>63184.23999999999</v>
      </c>
      <c r="O107" s="173">
        <v>4023.83</v>
      </c>
      <c r="P107" s="124"/>
      <c r="Q107" s="99">
        <f t="shared" si="9"/>
        <v>55447.920000000006</v>
      </c>
      <c r="R107" s="101"/>
      <c r="S107" s="101">
        <f t="shared" si="10"/>
        <v>2335.2</v>
      </c>
      <c r="T107" s="77">
        <f t="shared" si="7"/>
        <v>120967.36</v>
      </c>
      <c r="U107" s="78">
        <f t="shared" si="11"/>
        <v>4023.83</v>
      </c>
      <c r="V107" s="78"/>
      <c r="W107" s="104"/>
      <c r="X107" s="15"/>
      <c r="Y107" s="87">
        <v>4023.83</v>
      </c>
      <c r="Z107" s="145"/>
      <c r="AA107" s="113"/>
      <c r="AB107" s="113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104"/>
      <c r="BL107" s="104"/>
      <c r="BM107" s="104"/>
      <c r="BN107" s="104"/>
      <c r="BO107" s="86"/>
      <c r="BP107" s="86"/>
      <c r="BQ107" s="86"/>
      <c r="BR107" s="86"/>
      <c r="BS107" s="86"/>
      <c r="BT107" s="87"/>
      <c r="BU107" s="106"/>
      <c r="BV107" s="106"/>
      <c r="BW107" s="106"/>
    </row>
    <row r="108" spans="1:75" ht="12.75">
      <c r="A108" s="230"/>
      <c r="B108" s="130">
        <v>44957</v>
      </c>
      <c r="C108" s="118" t="s">
        <v>200</v>
      </c>
      <c r="D108" s="119" t="s">
        <v>326</v>
      </c>
      <c r="E108" s="159"/>
      <c r="F108" s="170" t="s">
        <v>189</v>
      </c>
      <c r="G108" s="159"/>
      <c r="H108" s="158">
        <v>154.1</v>
      </c>
      <c r="I108" s="159"/>
      <c r="J108" s="117">
        <v>44967</v>
      </c>
      <c r="K108" s="116">
        <v>114</v>
      </c>
      <c r="L108" s="171"/>
      <c r="M108" s="172"/>
      <c r="N108" s="96">
        <f t="shared" si="8"/>
        <v>63184.23999999999</v>
      </c>
      <c r="O108" s="173"/>
      <c r="P108" s="124">
        <v>154.1</v>
      </c>
      <c r="Q108" s="99">
        <f t="shared" si="9"/>
        <v>55293.82000000001</v>
      </c>
      <c r="R108" s="101"/>
      <c r="S108" s="101">
        <f t="shared" si="10"/>
        <v>2335.2</v>
      </c>
      <c r="T108" s="77">
        <f t="shared" si="7"/>
        <v>120813.26</v>
      </c>
      <c r="U108" s="78">
        <f t="shared" si="11"/>
        <v>-154.1</v>
      </c>
      <c r="V108" s="78"/>
      <c r="W108" s="104"/>
      <c r="X108" s="15"/>
      <c r="Y108" s="86"/>
      <c r="Z108" s="140"/>
      <c r="AA108" s="140"/>
      <c r="AB108" s="113"/>
      <c r="AC108" s="86">
        <v>-64.21</v>
      </c>
      <c r="AD108" s="86">
        <v>-89.89</v>
      </c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104"/>
      <c r="BL108" s="104"/>
      <c r="BM108" s="104"/>
      <c r="BN108" s="104"/>
      <c r="BO108" s="86"/>
      <c r="BP108" s="86"/>
      <c r="BQ108" s="86"/>
      <c r="BR108" s="86"/>
      <c r="BS108" s="86"/>
      <c r="BT108" s="87"/>
      <c r="BU108" s="106"/>
      <c r="BV108" s="106"/>
      <c r="BW108" s="106"/>
    </row>
    <row r="109" spans="1:75" ht="12.75">
      <c r="A109" s="230">
        <v>86</v>
      </c>
      <c r="B109" s="130">
        <v>44963</v>
      </c>
      <c r="C109" s="118" t="s">
        <v>197</v>
      </c>
      <c r="D109" s="119" t="s">
        <v>327</v>
      </c>
      <c r="E109" s="119"/>
      <c r="F109" s="170">
        <v>100269</v>
      </c>
      <c r="G109" s="159"/>
      <c r="H109" s="158">
        <v>963.15</v>
      </c>
      <c r="I109" s="159"/>
      <c r="J109" s="117">
        <v>44971</v>
      </c>
      <c r="K109" s="116" t="s">
        <v>328</v>
      </c>
      <c r="L109" s="171"/>
      <c r="M109" s="172">
        <v>963.15</v>
      </c>
      <c r="N109" s="96">
        <f t="shared" si="8"/>
        <v>62221.08999999999</v>
      </c>
      <c r="O109" s="173"/>
      <c r="P109" s="124"/>
      <c r="Q109" s="99">
        <f t="shared" si="9"/>
        <v>55293.82000000001</v>
      </c>
      <c r="R109" s="101"/>
      <c r="S109" s="101">
        <f t="shared" si="10"/>
        <v>2335.2</v>
      </c>
      <c r="T109" s="77">
        <f t="shared" si="7"/>
        <v>119850.11</v>
      </c>
      <c r="U109" s="78">
        <v>-963.15</v>
      </c>
      <c r="V109" s="78"/>
      <c r="W109" s="104"/>
      <c r="X109" s="15"/>
      <c r="Y109" s="86"/>
      <c r="Z109" s="145"/>
      <c r="AA109" s="140"/>
      <c r="AB109" s="140"/>
      <c r="AC109" s="86">
        <v>-963.15</v>
      </c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104"/>
      <c r="BL109" s="104"/>
      <c r="BM109" s="104"/>
      <c r="BN109" s="104"/>
      <c r="BO109" s="86"/>
      <c r="BP109" s="86"/>
      <c r="BQ109" s="86"/>
      <c r="BR109" s="86"/>
      <c r="BS109" s="86"/>
      <c r="BT109" s="87"/>
      <c r="BU109" s="106"/>
      <c r="BV109" s="106"/>
      <c r="BW109" s="106"/>
    </row>
    <row r="110" spans="1:75" ht="12.75">
      <c r="A110" s="230">
        <v>87</v>
      </c>
      <c r="B110" s="130">
        <v>44963</v>
      </c>
      <c r="C110" s="118" t="s">
        <v>197</v>
      </c>
      <c r="D110" s="119" t="s">
        <v>329</v>
      </c>
      <c r="E110" s="119"/>
      <c r="F110" s="170">
        <v>100270</v>
      </c>
      <c r="G110" s="159"/>
      <c r="H110" s="158">
        <v>162.59</v>
      </c>
      <c r="I110" s="159"/>
      <c r="J110" s="117">
        <v>44971</v>
      </c>
      <c r="K110" s="116" t="s">
        <v>328</v>
      </c>
      <c r="L110" s="171"/>
      <c r="M110" s="172">
        <v>162.59</v>
      </c>
      <c r="N110" s="96">
        <f t="shared" si="8"/>
        <v>62058.49999999999</v>
      </c>
      <c r="O110" s="173"/>
      <c r="P110" s="124"/>
      <c r="Q110" s="99">
        <f t="shared" si="9"/>
        <v>55293.82000000001</v>
      </c>
      <c r="R110" s="101"/>
      <c r="S110" s="101">
        <f t="shared" si="10"/>
        <v>2335.2</v>
      </c>
      <c r="T110" s="77">
        <f t="shared" si="7"/>
        <v>119687.52</v>
      </c>
      <c r="U110" s="78">
        <f t="shared" si="11"/>
        <v>-162.59</v>
      </c>
      <c r="V110" s="78"/>
      <c r="W110" s="104"/>
      <c r="X110" s="15" t="s">
        <v>330</v>
      </c>
      <c r="Y110" s="86">
        <v>-8.6</v>
      </c>
      <c r="Z110" s="145" t="s">
        <v>191</v>
      </c>
      <c r="AA110" s="113" t="s">
        <v>331</v>
      </c>
      <c r="AB110" s="140" t="s">
        <v>332</v>
      </c>
      <c r="AC110" s="86"/>
      <c r="AD110" s="86"/>
      <c r="AE110" s="86"/>
      <c r="AF110" s="86"/>
      <c r="AG110" s="86"/>
      <c r="AH110" s="86"/>
      <c r="AI110" s="86"/>
      <c r="AJ110" s="86">
        <v>-78.29</v>
      </c>
      <c r="AK110" s="86">
        <v>-29.7</v>
      </c>
      <c r="AL110" s="86">
        <v>-46</v>
      </c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104"/>
      <c r="BL110" s="104"/>
      <c r="BM110" s="104"/>
      <c r="BN110" s="104"/>
      <c r="BO110" s="86"/>
      <c r="BP110" s="86"/>
      <c r="BQ110" s="86"/>
      <c r="BR110" s="86"/>
      <c r="BS110" s="86"/>
      <c r="BT110" s="87"/>
      <c r="BU110" s="106"/>
      <c r="BV110" s="106"/>
      <c r="BW110" s="106"/>
    </row>
    <row r="111" spans="1:75" ht="14.25" customHeight="1">
      <c r="A111" s="230">
        <v>88</v>
      </c>
      <c r="B111" s="130">
        <v>44992</v>
      </c>
      <c r="C111" s="118" t="s">
        <v>334</v>
      </c>
      <c r="D111" s="119" t="s">
        <v>335</v>
      </c>
      <c r="E111" s="119"/>
      <c r="F111" s="170">
        <v>100271</v>
      </c>
      <c r="G111" s="119"/>
      <c r="H111" s="156">
        <v>2049.83</v>
      </c>
      <c r="I111" s="119"/>
      <c r="J111" s="117">
        <v>44995</v>
      </c>
      <c r="K111" s="116" t="s">
        <v>328</v>
      </c>
      <c r="L111" s="131"/>
      <c r="M111" s="132">
        <v>2049.83</v>
      </c>
      <c r="N111" s="96">
        <f t="shared" si="8"/>
        <v>60008.66999999999</v>
      </c>
      <c r="O111" s="133"/>
      <c r="P111" s="134"/>
      <c r="Q111" s="99">
        <f t="shared" si="9"/>
        <v>55293.82000000001</v>
      </c>
      <c r="R111" s="101"/>
      <c r="S111" s="101">
        <f t="shared" si="10"/>
        <v>2335.2</v>
      </c>
      <c r="T111" s="77">
        <f t="shared" si="7"/>
        <v>117637.68999999999</v>
      </c>
      <c r="U111" s="78">
        <f t="shared" si="11"/>
        <v>-2049.83</v>
      </c>
      <c r="V111" s="78"/>
      <c r="W111" s="104"/>
      <c r="X111" s="15"/>
      <c r="Y111" s="86">
        <v>-2049.83</v>
      </c>
      <c r="AA111" s="113"/>
      <c r="AB111" s="113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104"/>
      <c r="BL111" s="104"/>
      <c r="BM111" s="104"/>
      <c r="BN111" s="104"/>
      <c r="BO111" s="86"/>
      <c r="BP111" s="86"/>
      <c r="BQ111" s="86"/>
      <c r="BR111" s="86"/>
      <c r="BS111" s="86"/>
      <c r="BT111" s="87"/>
      <c r="BU111" s="106"/>
      <c r="BV111" s="106"/>
      <c r="BW111" s="106"/>
    </row>
    <row r="112" spans="1:75" ht="12.75">
      <c r="A112" s="230">
        <v>89</v>
      </c>
      <c r="B112" s="130">
        <v>44992</v>
      </c>
      <c r="C112" s="118" t="s">
        <v>197</v>
      </c>
      <c r="D112" s="119" t="s">
        <v>336</v>
      </c>
      <c r="E112" s="119"/>
      <c r="F112" s="170">
        <v>100272</v>
      </c>
      <c r="G112" s="119"/>
      <c r="H112" s="156">
        <v>1027.36</v>
      </c>
      <c r="I112" s="119"/>
      <c r="J112" s="117">
        <v>44995</v>
      </c>
      <c r="K112" s="116" t="s">
        <v>328</v>
      </c>
      <c r="L112" s="131"/>
      <c r="M112" s="132">
        <v>1027.36</v>
      </c>
      <c r="N112" s="96">
        <f t="shared" si="8"/>
        <v>58981.30999999999</v>
      </c>
      <c r="O112" s="133"/>
      <c r="P112" s="134"/>
      <c r="Q112" s="99">
        <f t="shared" si="9"/>
        <v>55293.82000000001</v>
      </c>
      <c r="R112" s="101"/>
      <c r="S112" s="101">
        <f t="shared" si="10"/>
        <v>2335.2</v>
      </c>
      <c r="T112" s="77">
        <f t="shared" si="7"/>
        <v>116610.33</v>
      </c>
      <c r="U112" s="78">
        <f t="shared" si="11"/>
        <v>-1027.36</v>
      </c>
      <c r="V112" s="78"/>
      <c r="W112" s="104"/>
      <c r="X112" s="15"/>
      <c r="Y112" s="86"/>
      <c r="AA112" s="113"/>
      <c r="AB112" s="113"/>
      <c r="AC112" s="86">
        <v>-1027.36</v>
      </c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127"/>
      <c r="BF112" s="86"/>
      <c r="BG112" s="86"/>
      <c r="BH112" s="86"/>
      <c r="BI112" s="86"/>
      <c r="BJ112" s="86"/>
      <c r="BK112" s="104"/>
      <c r="BL112" s="104"/>
      <c r="BM112" s="104"/>
      <c r="BN112" s="104"/>
      <c r="BO112" s="86"/>
      <c r="BP112" s="86"/>
      <c r="BQ112" s="86"/>
      <c r="BR112" s="86"/>
      <c r="BS112" s="86"/>
      <c r="BT112" s="87"/>
      <c r="BU112" s="106"/>
      <c r="BV112" s="106"/>
      <c r="BW112" s="106"/>
    </row>
    <row r="113" spans="1:75" ht="12.75">
      <c r="A113" s="230">
        <v>90</v>
      </c>
      <c r="B113" s="223">
        <v>44992</v>
      </c>
      <c r="C113" s="118" t="s">
        <v>337</v>
      </c>
      <c r="D113" s="119" t="s">
        <v>336</v>
      </c>
      <c r="E113" s="119"/>
      <c r="F113" s="170">
        <v>100723</v>
      </c>
      <c r="G113" s="126"/>
      <c r="H113" s="156">
        <v>738.24</v>
      </c>
      <c r="I113" s="119"/>
      <c r="J113" s="117">
        <v>44993</v>
      </c>
      <c r="K113" s="116" t="s">
        <v>328</v>
      </c>
      <c r="L113" s="131"/>
      <c r="M113" s="132">
        <v>738.24</v>
      </c>
      <c r="N113" s="96">
        <f t="shared" si="8"/>
        <v>58243.06999999999</v>
      </c>
      <c r="O113" s="133"/>
      <c r="P113" s="134"/>
      <c r="Q113" s="99">
        <f t="shared" si="9"/>
        <v>55293.82000000001</v>
      </c>
      <c r="R113" s="101"/>
      <c r="S113" s="101">
        <f t="shared" si="10"/>
        <v>2335.2</v>
      </c>
      <c r="T113" s="77">
        <f t="shared" si="7"/>
        <v>115872.09</v>
      </c>
      <c r="U113" s="78">
        <f t="shared" si="11"/>
        <v>-738.24</v>
      </c>
      <c r="V113" s="78"/>
      <c r="W113" s="104"/>
      <c r="X113" s="15"/>
      <c r="Y113" s="87"/>
      <c r="Z113" s="145"/>
      <c r="AA113" s="167"/>
      <c r="AB113" s="167"/>
      <c r="AC113" s="86">
        <v>-738.24</v>
      </c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104"/>
      <c r="BL113" s="104"/>
      <c r="BM113" s="104"/>
      <c r="BN113" s="104"/>
      <c r="BO113" s="86"/>
      <c r="BP113" s="86"/>
      <c r="BQ113" s="86"/>
      <c r="BR113" s="86"/>
      <c r="BS113" s="86"/>
      <c r="BT113" s="87"/>
      <c r="BU113" s="106"/>
      <c r="BV113" s="106"/>
      <c r="BW113" s="106"/>
    </row>
    <row r="114" spans="1:75" ht="12.75">
      <c r="A114" s="230">
        <v>91</v>
      </c>
      <c r="B114" s="130">
        <v>44992</v>
      </c>
      <c r="C114" s="118" t="s">
        <v>49</v>
      </c>
      <c r="D114" s="119" t="s">
        <v>338</v>
      </c>
      <c r="E114" s="119"/>
      <c r="F114" s="170">
        <v>100274</v>
      </c>
      <c r="G114" s="155"/>
      <c r="H114" s="156">
        <v>30</v>
      </c>
      <c r="I114" s="119"/>
      <c r="J114" s="117">
        <v>45001</v>
      </c>
      <c r="K114" s="116" t="s">
        <v>328</v>
      </c>
      <c r="L114" s="131"/>
      <c r="M114" s="132">
        <v>30</v>
      </c>
      <c r="N114" s="96">
        <f t="shared" si="8"/>
        <v>58213.06999999999</v>
      </c>
      <c r="O114" s="133"/>
      <c r="P114" s="134"/>
      <c r="Q114" s="99">
        <f t="shared" si="9"/>
        <v>55293.82000000001</v>
      </c>
      <c r="R114" s="101"/>
      <c r="S114" s="101">
        <f t="shared" si="10"/>
        <v>2335.2</v>
      </c>
      <c r="T114" s="77">
        <f t="shared" si="7"/>
        <v>115842.09</v>
      </c>
      <c r="U114" s="78">
        <f t="shared" si="11"/>
        <v>-30</v>
      </c>
      <c r="V114" s="78" t="s">
        <v>22</v>
      </c>
      <c r="W114" s="104"/>
      <c r="X114" s="15"/>
      <c r="Y114" s="86"/>
      <c r="Z114" s="145"/>
      <c r="AA114" s="179"/>
      <c r="AB114" s="179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>
        <v>-30</v>
      </c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104"/>
      <c r="BL114" s="104"/>
      <c r="BM114" s="104"/>
      <c r="BN114" s="104"/>
      <c r="BO114" s="86"/>
      <c r="BP114" s="86"/>
      <c r="BQ114" s="86"/>
      <c r="BR114" s="86"/>
      <c r="BS114" s="86"/>
      <c r="BT114" s="87"/>
      <c r="BU114" s="106"/>
      <c r="BV114" s="106"/>
      <c r="BW114" s="106"/>
    </row>
    <row r="115" spans="1:75" ht="12.75">
      <c r="A115" s="230">
        <v>92</v>
      </c>
      <c r="B115" s="130">
        <v>44992</v>
      </c>
      <c r="C115" s="118" t="s">
        <v>197</v>
      </c>
      <c r="D115" s="119" t="s">
        <v>339</v>
      </c>
      <c r="E115" s="119"/>
      <c r="F115" s="170">
        <v>100275</v>
      </c>
      <c r="G115" s="155"/>
      <c r="H115" s="156">
        <v>93.4</v>
      </c>
      <c r="I115" s="119"/>
      <c r="J115" s="117">
        <v>44995</v>
      </c>
      <c r="K115" s="116" t="s">
        <v>328</v>
      </c>
      <c r="L115" s="131"/>
      <c r="M115" s="132">
        <v>93.4</v>
      </c>
      <c r="N115" s="96">
        <f t="shared" si="8"/>
        <v>58119.66999999999</v>
      </c>
      <c r="O115" s="133"/>
      <c r="P115" s="134"/>
      <c r="Q115" s="99">
        <f t="shared" si="9"/>
        <v>55293.82000000001</v>
      </c>
      <c r="R115" s="101"/>
      <c r="S115" s="101">
        <f t="shared" si="10"/>
        <v>2335.2</v>
      </c>
      <c r="T115" s="77">
        <f t="shared" si="7"/>
        <v>115748.68999999999</v>
      </c>
      <c r="U115" s="78">
        <f t="shared" si="11"/>
        <v>-93.4</v>
      </c>
      <c r="V115" s="78" t="s">
        <v>22</v>
      </c>
      <c r="W115" s="104"/>
      <c r="X115" s="15"/>
      <c r="Y115" s="86"/>
      <c r="Z115" s="145"/>
      <c r="AA115" s="113"/>
      <c r="AB115" s="167"/>
      <c r="AC115" s="86"/>
      <c r="AD115" s="86"/>
      <c r="AE115" s="86"/>
      <c r="AF115" s="86"/>
      <c r="AG115" s="86"/>
      <c r="AH115" s="86"/>
      <c r="AI115" s="86"/>
      <c r="AJ115" s="86">
        <v>-93.4</v>
      </c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104"/>
      <c r="BL115" s="104"/>
      <c r="BM115" s="104"/>
      <c r="BN115" s="104"/>
      <c r="BO115" s="86"/>
      <c r="BP115" s="86"/>
      <c r="BQ115" s="86"/>
      <c r="BR115" s="86"/>
      <c r="BS115" s="86"/>
      <c r="BT115" s="87"/>
      <c r="BU115" s="106"/>
      <c r="BV115" s="106"/>
      <c r="BW115" s="106"/>
    </row>
    <row r="116" spans="1:75" ht="12.75">
      <c r="A116" s="230">
        <v>93</v>
      </c>
      <c r="B116" s="130">
        <v>44992</v>
      </c>
      <c r="C116" s="118" t="s">
        <v>337</v>
      </c>
      <c r="D116" s="119" t="s">
        <v>339</v>
      </c>
      <c r="E116" s="119"/>
      <c r="F116" s="170">
        <v>100276</v>
      </c>
      <c r="G116" s="119"/>
      <c r="H116" s="156">
        <v>325.38</v>
      </c>
      <c r="I116" s="119"/>
      <c r="J116" s="117">
        <v>44993</v>
      </c>
      <c r="K116" s="116" t="s">
        <v>328</v>
      </c>
      <c r="L116" s="131"/>
      <c r="M116" s="132">
        <v>325.38</v>
      </c>
      <c r="N116" s="96">
        <f t="shared" si="8"/>
        <v>57794.28999999999</v>
      </c>
      <c r="O116" s="133"/>
      <c r="P116" s="134"/>
      <c r="Q116" s="99">
        <f t="shared" si="9"/>
        <v>55293.82000000001</v>
      </c>
      <c r="R116" s="101"/>
      <c r="S116" s="101">
        <f t="shared" si="10"/>
        <v>2335.2</v>
      </c>
      <c r="T116" s="77">
        <f t="shared" si="7"/>
        <v>115423.31</v>
      </c>
      <c r="U116" s="78">
        <f t="shared" si="11"/>
        <v>-325.38</v>
      </c>
      <c r="V116" s="78" t="s">
        <v>22</v>
      </c>
      <c r="W116" s="104"/>
      <c r="X116" s="15"/>
      <c r="Y116" s="86"/>
      <c r="Z116" s="145"/>
      <c r="AA116" s="140"/>
      <c r="AB116" s="140"/>
      <c r="AC116" s="86"/>
      <c r="AD116" s="86"/>
      <c r="AE116" s="86"/>
      <c r="AF116" s="86"/>
      <c r="AG116" s="86"/>
      <c r="AH116" s="86"/>
      <c r="AI116" s="86"/>
      <c r="AJ116" s="86">
        <v>-200.39</v>
      </c>
      <c r="AK116" s="86"/>
      <c r="AL116" s="86">
        <v>-124.99</v>
      </c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104"/>
      <c r="BL116" s="104"/>
      <c r="BM116" s="104"/>
      <c r="BN116" s="104"/>
      <c r="BO116" s="86"/>
      <c r="BP116" s="86"/>
      <c r="BQ116" s="86"/>
      <c r="BR116" s="86"/>
      <c r="BS116" s="86"/>
      <c r="BT116" s="149"/>
      <c r="BU116" s="106"/>
      <c r="BV116" s="106"/>
      <c r="BW116" s="106"/>
    </row>
    <row r="117" spans="1:75" ht="12.75">
      <c r="A117" s="230">
        <v>94</v>
      </c>
      <c r="B117" s="130">
        <v>44992</v>
      </c>
      <c r="C117" s="118" t="s">
        <v>340</v>
      </c>
      <c r="D117" s="119" t="s">
        <v>341</v>
      </c>
      <c r="E117" s="119"/>
      <c r="F117" s="170">
        <v>100277</v>
      </c>
      <c r="G117" s="119"/>
      <c r="H117" s="158">
        <v>737.5</v>
      </c>
      <c r="I117" s="159"/>
      <c r="J117" s="180">
        <v>44995</v>
      </c>
      <c r="K117" s="116" t="s">
        <v>328</v>
      </c>
      <c r="L117" s="171"/>
      <c r="M117" s="172">
        <v>737.5</v>
      </c>
      <c r="N117" s="96">
        <f t="shared" si="8"/>
        <v>57056.78999999999</v>
      </c>
      <c r="O117" s="173"/>
      <c r="P117" s="124"/>
      <c r="Q117" s="99">
        <f t="shared" si="9"/>
        <v>55293.82000000001</v>
      </c>
      <c r="R117" s="101"/>
      <c r="S117" s="101">
        <f t="shared" si="10"/>
        <v>2335.2</v>
      </c>
      <c r="T117" s="77">
        <f t="shared" si="7"/>
        <v>114685.81</v>
      </c>
      <c r="U117" s="78">
        <f t="shared" si="11"/>
        <v>-737.5</v>
      </c>
      <c r="V117" s="78" t="s">
        <v>22</v>
      </c>
      <c r="W117" s="106"/>
      <c r="X117" s="15"/>
      <c r="Y117" s="86"/>
      <c r="Z117" s="145"/>
      <c r="AA117" s="113"/>
      <c r="AB117" s="113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106"/>
      <c r="AR117" s="106"/>
      <c r="AS117" s="106"/>
      <c r="AT117" s="106"/>
      <c r="AU117" s="106"/>
      <c r="AV117" s="181">
        <v>-737.5</v>
      </c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15"/>
      <c r="BO117" s="86"/>
      <c r="BP117" s="86"/>
      <c r="BQ117" s="106"/>
      <c r="BR117" s="106"/>
      <c r="BS117" s="106"/>
      <c r="BT117" s="149"/>
      <c r="BU117" s="106"/>
      <c r="BV117" s="106"/>
      <c r="BW117" s="106"/>
    </row>
    <row r="118" spans="1:75" ht="12.75">
      <c r="A118" s="230">
        <v>95</v>
      </c>
      <c r="B118" s="130">
        <v>44992</v>
      </c>
      <c r="C118" s="118" t="s">
        <v>342</v>
      </c>
      <c r="D118" s="119" t="s">
        <v>343</v>
      </c>
      <c r="E118" s="119"/>
      <c r="F118" s="170">
        <v>100278</v>
      </c>
      <c r="G118" s="119"/>
      <c r="H118" s="158">
        <v>200</v>
      </c>
      <c r="I118" s="159"/>
      <c r="J118" s="180">
        <v>44998</v>
      </c>
      <c r="K118" s="116" t="s">
        <v>328</v>
      </c>
      <c r="L118" s="171"/>
      <c r="M118" s="172">
        <v>200</v>
      </c>
      <c r="N118" s="96">
        <f t="shared" si="8"/>
        <v>56856.78999999999</v>
      </c>
      <c r="O118" s="173"/>
      <c r="P118" s="124"/>
      <c r="Q118" s="99">
        <f t="shared" si="9"/>
        <v>55293.82000000001</v>
      </c>
      <c r="R118" s="101"/>
      <c r="S118" s="101">
        <f t="shared" si="10"/>
        <v>2335.2</v>
      </c>
      <c r="T118" s="77">
        <f t="shared" si="7"/>
        <v>114485.81</v>
      </c>
      <c r="U118" s="78">
        <f t="shared" si="11"/>
        <v>-200</v>
      </c>
      <c r="V118" s="78"/>
      <c r="W118" s="106"/>
      <c r="X118" s="15"/>
      <c r="Y118" s="86"/>
      <c r="Z118" s="145"/>
      <c r="AA118" s="113"/>
      <c r="AB118" s="113"/>
      <c r="AC118" s="86"/>
      <c r="AD118" s="86"/>
      <c r="AE118" s="86"/>
      <c r="AF118" s="86"/>
      <c r="AG118" s="86"/>
      <c r="AH118" s="86"/>
      <c r="AI118" s="86"/>
      <c r="AJ118" s="86">
        <v>-200</v>
      </c>
      <c r="AK118" s="86"/>
      <c r="AL118" s="86"/>
      <c r="AM118" s="86"/>
      <c r="AN118" s="86"/>
      <c r="AO118" s="86"/>
      <c r="AP118" s="8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15"/>
      <c r="BN118" s="106"/>
      <c r="BO118" s="86"/>
      <c r="BP118" s="86"/>
      <c r="BQ118" s="106"/>
      <c r="BR118" s="106"/>
      <c r="BS118" s="106"/>
      <c r="BT118" s="149"/>
      <c r="BU118" s="106"/>
      <c r="BV118" s="106"/>
      <c r="BW118" s="106"/>
    </row>
    <row r="119" spans="1:75" ht="12.75">
      <c r="A119" s="230">
        <v>96</v>
      </c>
      <c r="B119" s="130">
        <v>44628</v>
      </c>
      <c r="C119" s="118" t="s">
        <v>334</v>
      </c>
      <c r="D119" s="119" t="s">
        <v>344</v>
      </c>
      <c r="E119" s="119"/>
      <c r="F119" s="170" t="s">
        <v>171</v>
      </c>
      <c r="G119" s="182">
        <v>21.5</v>
      </c>
      <c r="H119" s="158"/>
      <c r="I119" s="159"/>
      <c r="J119" s="117"/>
      <c r="K119" s="116" t="s">
        <v>328</v>
      </c>
      <c r="L119" s="171">
        <v>21.5</v>
      </c>
      <c r="M119" s="172"/>
      <c r="N119" s="96">
        <f t="shared" si="8"/>
        <v>56878.28999999999</v>
      </c>
      <c r="O119" s="173"/>
      <c r="P119" s="124"/>
      <c r="Q119" s="99">
        <f t="shared" si="9"/>
        <v>55293.82000000001</v>
      </c>
      <c r="R119" s="101"/>
      <c r="S119" s="101">
        <f t="shared" si="10"/>
        <v>2335.2</v>
      </c>
      <c r="T119" s="77">
        <f t="shared" si="7"/>
        <v>114507.31</v>
      </c>
      <c r="U119" s="78">
        <f>SUM(W119:BT119)</f>
        <v>21.5</v>
      </c>
      <c r="V119" s="78"/>
      <c r="W119" s="106"/>
      <c r="X119" s="15"/>
      <c r="Y119" s="86"/>
      <c r="Z119" s="145"/>
      <c r="AA119" s="167"/>
      <c r="AB119" s="167"/>
      <c r="AC119" s="87"/>
      <c r="AD119" s="86"/>
      <c r="AE119" s="86"/>
      <c r="AF119" s="86"/>
      <c r="AG119" s="86"/>
      <c r="AH119" s="86"/>
      <c r="AI119" s="86"/>
      <c r="AJ119" s="87"/>
      <c r="AK119" s="86"/>
      <c r="AL119" s="87">
        <v>21.5</v>
      </c>
      <c r="AM119" s="86"/>
      <c r="AN119" s="86"/>
      <c r="AO119" s="86"/>
      <c r="AP119" s="8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49"/>
      <c r="BU119" s="106"/>
      <c r="BV119" s="106"/>
      <c r="BW119" s="106"/>
    </row>
    <row r="120" spans="1:75" ht="12.75">
      <c r="A120" s="230">
        <v>97</v>
      </c>
      <c r="B120" s="130">
        <v>44993</v>
      </c>
      <c r="C120" s="118" t="s">
        <v>197</v>
      </c>
      <c r="D120" s="119" t="s">
        <v>345</v>
      </c>
      <c r="E120" s="119"/>
      <c r="F120" s="170" t="s">
        <v>346</v>
      </c>
      <c r="G120" s="126">
        <v>64.21</v>
      </c>
      <c r="H120" s="158"/>
      <c r="I120" s="159"/>
      <c r="J120" s="117"/>
      <c r="K120" s="116" t="s">
        <v>328</v>
      </c>
      <c r="L120" s="171">
        <v>64.21</v>
      </c>
      <c r="M120" s="172"/>
      <c r="N120" s="96">
        <f t="shared" si="8"/>
        <v>56942.49999999999</v>
      </c>
      <c r="O120" s="173"/>
      <c r="P120" s="124"/>
      <c r="Q120" s="99">
        <f t="shared" si="9"/>
        <v>55293.82000000001</v>
      </c>
      <c r="R120" s="101"/>
      <c r="S120" s="101">
        <f t="shared" si="10"/>
        <v>2335.2</v>
      </c>
      <c r="T120" s="77">
        <f t="shared" si="7"/>
        <v>114571.52</v>
      </c>
      <c r="U120" s="78">
        <f t="shared" si="11"/>
        <v>64.21</v>
      </c>
      <c r="V120" s="78"/>
      <c r="W120" s="106"/>
      <c r="X120" s="15"/>
      <c r="Y120" s="86"/>
      <c r="Z120" s="166"/>
      <c r="AA120" s="167"/>
      <c r="AB120" s="167"/>
      <c r="AC120" s="87">
        <v>64.21</v>
      </c>
      <c r="AD120" s="86"/>
      <c r="AE120" s="86"/>
      <c r="AF120" s="10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106"/>
      <c r="AR120" s="106"/>
      <c r="AS120" s="106"/>
      <c r="AT120" s="106"/>
      <c r="AU120" s="106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83"/>
      <c r="BF120" s="183"/>
      <c r="BG120" s="183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51"/>
      <c r="BU120" s="106"/>
      <c r="BV120" s="106"/>
      <c r="BW120" s="106"/>
    </row>
    <row r="121" spans="1:75" ht="12.75">
      <c r="A121" s="230">
        <v>98</v>
      </c>
      <c r="B121" s="130">
        <v>45000</v>
      </c>
      <c r="C121" s="118" t="s">
        <v>188</v>
      </c>
      <c r="D121" s="119" t="s">
        <v>348</v>
      </c>
      <c r="E121" s="119"/>
      <c r="F121" s="170" t="s">
        <v>189</v>
      </c>
      <c r="G121" s="119"/>
      <c r="H121" s="158">
        <v>9.89</v>
      </c>
      <c r="I121" s="159"/>
      <c r="J121" s="117">
        <v>44978</v>
      </c>
      <c r="K121" s="116">
        <v>115</v>
      </c>
      <c r="L121" s="171"/>
      <c r="M121" s="172"/>
      <c r="N121" s="96">
        <f t="shared" si="8"/>
        <v>56942.49999999999</v>
      </c>
      <c r="O121" s="173"/>
      <c r="P121" s="124">
        <v>9.89</v>
      </c>
      <c r="Q121" s="99">
        <f t="shared" si="9"/>
        <v>55283.93000000001</v>
      </c>
      <c r="R121" s="101"/>
      <c r="S121" s="101">
        <f t="shared" si="10"/>
        <v>2335.2</v>
      </c>
      <c r="T121" s="77">
        <f t="shared" si="7"/>
        <v>114561.62999999999</v>
      </c>
      <c r="U121" s="78">
        <f t="shared" si="11"/>
        <v>-9.89</v>
      </c>
      <c r="V121" s="78"/>
      <c r="W121" s="106"/>
      <c r="X121" s="15" t="s">
        <v>347</v>
      </c>
      <c r="Y121" s="86">
        <v>-1.65</v>
      </c>
      <c r="Z121" s="140" t="s">
        <v>191</v>
      </c>
      <c r="AA121" s="167" t="s">
        <v>188</v>
      </c>
      <c r="AB121" s="167" t="s">
        <v>192</v>
      </c>
      <c r="AC121" s="86"/>
      <c r="AD121" s="86"/>
      <c r="AE121" s="86"/>
      <c r="AF121" s="106"/>
      <c r="AG121" s="86"/>
      <c r="AH121" s="86"/>
      <c r="AI121" s="86"/>
      <c r="AJ121" s="86"/>
      <c r="AK121" s="86"/>
      <c r="AL121" s="86">
        <v>-8.24</v>
      </c>
      <c r="AM121" s="86"/>
      <c r="AN121" s="86"/>
      <c r="AO121" s="86"/>
      <c r="AP121" s="8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51"/>
      <c r="BU121" s="106"/>
      <c r="BV121" s="106"/>
      <c r="BW121" s="106"/>
    </row>
    <row r="122" spans="1:75" ht="12.75">
      <c r="A122" s="230">
        <v>99</v>
      </c>
      <c r="B122" s="130">
        <v>45007</v>
      </c>
      <c r="C122" s="118" t="s">
        <v>200</v>
      </c>
      <c r="D122" s="119" t="s">
        <v>349</v>
      </c>
      <c r="E122" s="119"/>
      <c r="F122" s="170" t="s">
        <v>189</v>
      </c>
      <c r="G122" s="119"/>
      <c r="H122" s="158">
        <v>154.1</v>
      </c>
      <c r="I122" s="159"/>
      <c r="J122" s="180">
        <v>44981</v>
      </c>
      <c r="K122" s="116">
        <v>115</v>
      </c>
      <c r="L122" s="171"/>
      <c r="M122" s="172"/>
      <c r="N122" s="96">
        <f t="shared" si="8"/>
        <v>56942.49999999999</v>
      </c>
      <c r="O122" s="173"/>
      <c r="P122" s="124">
        <v>154.1</v>
      </c>
      <c r="Q122" s="99">
        <f t="shared" si="9"/>
        <v>55129.83000000001</v>
      </c>
      <c r="R122" s="101"/>
      <c r="S122" s="101">
        <f t="shared" si="10"/>
        <v>2335.2</v>
      </c>
      <c r="T122" s="77">
        <f t="shared" si="7"/>
        <v>114407.53</v>
      </c>
      <c r="U122" s="78">
        <f t="shared" si="11"/>
        <v>-154.1</v>
      </c>
      <c r="V122" s="78"/>
      <c r="W122" s="106"/>
      <c r="X122" s="15"/>
      <c r="Y122" s="86"/>
      <c r="AA122" s="113"/>
      <c r="AB122" s="113"/>
      <c r="AC122" s="86">
        <v>-64.21</v>
      </c>
      <c r="AD122" s="86">
        <v>-89.89</v>
      </c>
      <c r="AE122" s="86"/>
      <c r="AF122" s="10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106"/>
      <c r="AR122" s="106"/>
      <c r="AS122" s="106"/>
      <c r="AT122" s="106"/>
      <c r="AU122" s="106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49"/>
      <c r="BU122" s="106"/>
      <c r="BV122" s="106"/>
      <c r="BW122" s="106"/>
    </row>
    <row r="123" spans="1:75" ht="12.75">
      <c r="A123" s="230">
        <v>100</v>
      </c>
      <c r="B123" s="130">
        <v>45040</v>
      </c>
      <c r="C123" s="118" t="s">
        <v>188</v>
      </c>
      <c r="D123" s="119" t="s">
        <v>354</v>
      </c>
      <c r="E123" s="119"/>
      <c r="F123" s="170" t="s">
        <v>189</v>
      </c>
      <c r="G123" s="119"/>
      <c r="H123" s="158">
        <v>9.89</v>
      </c>
      <c r="I123" s="159"/>
      <c r="J123" s="184">
        <v>45006</v>
      </c>
      <c r="K123" s="116">
        <v>116</v>
      </c>
      <c r="L123" s="171"/>
      <c r="M123" s="172"/>
      <c r="N123" s="96">
        <f t="shared" si="8"/>
        <v>56942.49999999999</v>
      </c>
      <c r="O123" s="173"/>
      <c r="P123" s="124">
        <v>9.89</v>
      </c>
      <c r="Q123" s="99">
        <f t="shared" si="9"/>
        <v>55119.94000000001</v>
      </c>
      <c r="R123" s="101"/>
      <c r="S123" s="101">
        <f t="shared" si="10"/>
        <v>2335.2</v>
      </c>
      <c r="T123" s="77">
        <f t="shared" si="7"/>
        <v>114397.64</v>
      </c>
      <c r="U123" s="78">
        <f t="shared" si="11"/>
        <v>-9.89</v>
      </c>
      <c r="V123" s="78"/>
      <c r="W123" s="86"/>
      <c r="X123" s="15" t="s">
        <v>347</v>
      </c>
      <c r="Y123" s="86">
        <v>-1.65</v>
      </c>
      <c r="Z123" s="26" t="s">
        <v>191</v>
      </c>
      <c r="AA123" s="113" t="s">
        <v>188</v>
      </c>
      <c r="AB123" s="113" t="s">
        <v>192</v>
      </c>
      <c r="AC123" s="86"/>
      <c r="AD123" s="86"/>
      <c r="AE123" s="86"/>
      <c r="AF123" s="86"/>
      <c r="AG123" s="86"/>
      <c r="AH123" s="86"/>
      <c r="AI123" s="86"/>
      <c r="AJ123" s="86"/>
      <c r="AK123" s="86"/>
      <c r="AL123" s="86">
        <v>-8.24</v>
      </c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149"/>
      <c r="BU123" s="106"/>
      <c r="BV123" s="106"/>
      <c r="BW123" s="106"/>
    </row>
    <row r="124" spans="1:75" ht="15">
      <c r="A124" s="230">
        <v>101</v>
      </c>
      <c r="B124" s="130">
        <v>45040</v>
      </c>
      <c r="C124" s="118" t="s">
        <v>200</v>
      </c>
      <c r="D124" s="119" t="s">
        <v>355</v>
      </c>
      <c r="E124" s="119"/>
      <c r="F124" s="170" t="s">
        <v>189</v>
      </c>
      <c r="G124" s="119"/>
      <c r="H124" s="158">
        <v>292.47</v>
      </c>
      <c r="I124" s="159"/>
      <c r="J124" s="184">
        <v>45006</v>
      </c>
      <c r="K124" s="116">
        <v>116</v>
      </c>
      <c r="L124" s="171"/>
      <c r="M124" s="172"/>
      <c r="N124" s="96">
        <f t="shared" si="8"/>
        <v>56942.49999999999</v>
      </c>
      <c r="O124" s="173"/>
      <c r="P124" s="124">
        <v>292.47</v>
      </c>
      <c r="Q124" s="99">
        <f t="shared" si="9"/>
        <v>54827.47000000001</v>
      </c>
      <c r="R124" s="101"/>
      <c r="S124" s="101">
        <f t="shared" si="10"/>
        <v>2335.2</v>
      </c>
      <c r="T124" s="77">
        <f t="shared" si="7"/>
        <v>114105.17</v>
      </c>
      <c r="U124" s="78">
        <f t="shared" si="11"/>
        <v>-292.47</v>
      </c>
      <c r="V124" s="153"/>
      <c r="W124" s="154"/>
      <c r="X124" s="15"/>
      <c r="Y124" s="86"/>
      <c r="AA124" s="113"/>
      <c r="AB124" s="167"/>
      <c r="AC124" s="86">
        <v>-105.2</v>
      </c>
      <c r="AD124" s="86">
        <v>-187.27</v>
      </c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149"/>
      <c r="BU124" s="106"/>
      <c r="BV124" s="106"/>
      <c r="BW124" s="106"/>
    </row>
    <row r="125" spans="1:75" ht="12.75">
      <c r="A125" s="230"/>
      <c r="B125" s="130">
        <v>45040</v>
      </c>
      <c r="C125" s="118" t="s">
        <v>356</v>
      </c>
      <c r="D125" s="119" t="s">
        <v>357</v>
      </c>
      <c r="E125" s="119"/>
      <c r="F125" s="170" t="s">
        <v>189</v>
      </c>
      <c r="G125" s="182">
        <v>2.67</v>
      </c>
      <c r="H125" s="158"/>
      <c r="I125" s="159"/>
      <c r="J125" s="184">
        <v>45027</v>
      </c>
      <c r="K125" s="116">
        <v>47</v>
      </c>
      <c r="L125" s="171"/>
      <c r="M125" s="172"/>
      <c r="N125" s="96">
        <f t="shared" si="8"/>
        <v>56942.49999999999</v>
      </c>
      <c r="O125" s="173"/>
      <c r="P125" s="124"/>
      <c r="Q125" s="99">
        <f t="shared" si="9"/>
        <v>54827.47000000001</v>
      </c>
      <c r="R125" s="101">
        <v>2.67</v>
      </c>
      <c r="S125" s="101">
        <f t="shared" si="10"/>
        <v>2337.87</v>
      </c>
      <c r="T125" s="77">
        <f t="shared" si="7"/>
        <v>114107.84</v>
      </c>
      <c r="U125" s="78">
        <f t="shared" si="11"/>
        <v>2.67</v>
      </c>
      <c r="V125" s="78"/>
      <c r="W125" s="86"/>
      <c r="X125" s="15"/>
      <c r="Y125" s="86"/>
      <c r="Z125" s="145"/>
      <c r="AA125" s="113"/>
      <c r="AB125" s="113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>
        <v>2.67</v>
      </c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149"/>
      <c r="BU125" s="106"/>
      <c r="BV125" s="106"/>
      <c r="BW125" s="106"/>
    </row>
    <row r="126" spans="1:75" ht="12.75">
      <c r="A126" s="116"/>
      <c r="B126" s="130"/>
      <c r="C126" s="118"/>
      <c r="D126" s="119"/>
      <c r="E126" s="119"/>
      <c r="F126" s="116"/>
      <c r="G126" s="126"/>
      <c r="H126" s="158"/>
      <c r="I126" s="159"/>
      <c r="J126" s="184"/>
      <c r="K126" s="116"/>
      <c r="L126" s="171"/>
      <c r="M126" s="172"/>
      <c r="N126" s="96">
        <f t="shared" si="8"/>
        <v>56942.49999999999</v>
      </c>
      <c r="O126" s="173"/>
      <c r="P126" s="124"/>
      <c r="Q126" s="99">
        <f t="shared" si="9"/>
        <v>54827.47000000001</v>
      </c>
      <c r="R126" s="101"/>
      <c r="S126" s="101">
        <f t="shared" si="10"/>
        <v>2337.87</v>
      </c>
      <c r="T126" s="77">
        <f t="shared" si="7"/>
        <v>114107.84</v>
      </c>
      <c r="U126" s="78">
        <f t="shared" si="11"/>
        <v>0</v>
      </c>
      <c r="V126" s="78"/>
      <c r="W126" s="86"/>
      <c r="X126" s="15"/>
      <c r="Y126" s="87"/>
      <c r="Z126" s="145"/>
      <c r="AA126" s="113"/>
      <c r="AB126" s="113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149"/>
      <c r="BU126" s="106"/>
      <c r="BV126" s="106"/>
      <c r="BW126" s="106"/>
    </row>
    <row r="127" spans="1:75" ht="12.75">
      <c r="A127" s="116"/>
      <c r="B127" s="130"/>
      <c r="C127" s="118"/>
      <c r="D127" s="119"/>
      <c r="E127" s="119"/>
      <c r="F127" s="116"/>
      <c r="G127" s="119"/>
      <c r="H127" s="158"/>
      <c r="I127" s="159"/>
      <c r="J127" s="184"/>
      <c r="K127" s="116"/>
      <c r="L127" s="171"/>
      <c r="M127" s="172"/>
      <c r="N127" s="96">
        <f t="shared" si="8"/>
        <v>56942.49999999999</v>
      </c>
      <c r="O127" s="173"/>
      <c r="P127" s="124"/>
      <c r="Q127" s="99">
        <f t="shared" si="9"/>
        <v>54827.47000000001</v>
      </c>
      <c r="R127" s="101"/>
      <c r="S127" s="101">
        <f t="shared" si="10"/>
        <v>2337.87</v>
      </c>
      <c r="T127" s="77">
        <f t="shared" si="7"/>
        <v>114107.84</v>
      </c>
      <c r="U127" s="78">
        <f t="shared" si="11"/>
        <v>0</v>
      </c>
      <c r="V127" s="78"/>
      <c r="W127" s="86"/>
      <c r="X127" s="15"/>
      <c r="Y127" s="87"/>
      <c r="Z127" s="145"/>
      <c r="AA127" s="167"/>
      <c r="AB127" s="167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149"/>
      <c r="BU127" s="106"/>
      <c r="BV127" s="106"/>
      <c r="BW127" s="106"/>
    </row>
    <row r="128" spans="1:75" ht="12.75">
      <c r="A128" s="116"/>
      <c r="B128" s="130"/>
      <c r="C128" s="118"/>
      <c r="D128" s="119"/>
      <c r="E128" s="119"/>
      <c r="F128" s="116"/>
      <c r="G128" s="185"/>
      <c r="H128" s="186"/>
      <c r="I128" s="185"/>
      <c r="J128" s="184"/>
      <c r="K128" s="116"/>
      <c r="L128" s="187"/>
      <c r="M128" s="188"/>
      <c r="N128" s="96">
        <f t="shared" si="8"/>
        <v>56942.49999999999</v>
      </c>
      <c r="O128" s="189"/>
      <c r="P128" s="190"/>
      <c r="Q128" s="99">
        <f t="shared" si="9"/>
        <v>54827.47000000001</v>
      </c>
      <c r="R128" s="101"/>
      <c r="S128" s="101">
        <f t="shared" si="10"/>
        <v>2337.87</v>
      </c>
      <c r="T128" s="77">
        <f t="shared" si="7"/>
        <v>114107.84</v>
      </c>
      <c r="U128" s="78">
        <f t="shared" si="11"/>
        <v>0</v>
      </c>
      <c r="V128" s="78" t="s">
        <v>22</v>
      </c>
      <c r="W128" s="86"/>
      <c r="X128" s="15"/>
      <c r="Y128" s="87"/>
      <c r="Z128" s="145"/>
      <c r="AA128" s="167"/>
      <c r="AB128" s="167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151"/>
      <c r="BU128" s="106"/>
      <c r="BV128" s="106"/>
      <c r="BW128" s="106"/>
    </row>
    <row r="129" spans="1:75" ht="12.75">
      <c r="A129" s="116"/>
      <c r="B129" s="130"/>
      <c r="C129" s="118"/>
      <c r="D129" s="119"/>
      <c r="E129" s="119"/>
      <c r="F129" s="116"/>
      <c r="G129" s="185"/>
      <c r="H129" s="186"/>
      <c r="I129" s="185"/>
      <c r="J129" s="184"/>
      <c r="K129" s="116"/>
      <c r="L129" s="187"/>
      <c r="M129" s="188"/>
      <c r="N129" s="96">
        <f t="shared" si="8"/>
        <v>56942.49999999999</v>
      </c>
      <c r="O129" s="189"/>
      <c r="P129" s="190"/>
      <c r="Q129" s="99">
        <f t="shared" si="9"/>
        <v>54827.47000000001</v>
      </c>
      <c r="R129" s="101"/>
      <c r="S129" s="101">
        <f t="shared" si="10"/>
        <v>2337.87</v>
      </c>
      <c r="T129" s="77">
        <f t="shared" si="7"/>
        <v>114107.84</v>
      </c>
      <c r="U129" s="78">
        <f t="shared" si="11"/>
        <v>0</v>
      </c>
      <c r="V129" s="78"/>
      <c r="W129" s="86"/>
      <c r="X129" s="15"/>
      <c r="Y129" s="87"/>
      <c r="Z129" s="145"/>
      <c r="AA129" s="167"/>
      <c r="AB129" s="167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151"/>
      <c r="BU129" s="106"/>
      <c r="BV129" s="106"/>
      <c r="BW129" s="106"/>
    </row>
    <row r="130" spans="1:75" ht="12.75">
      <c r="A130" s="116"/>
      <c r="B130" s="130"/>
      <c r="C130" s="118"/>
      <c r="D130" s="119"/>
      <c r="E130" s="119"/>
      <c r="F130" s="116"/>
      <c r="G130" s="185"/>
      <c r="H130" s="186"/>
      <c r="I130" s="185"/>
      <c r="J130" s="184"/>
      <c r="K130" s="116"/>
      <c r="L130" s="191"/>
      <c r="M130" s="192"/>
      <c r="N130" s="96">
        <f t="shared" si="8"/>
        <v>56942.49999999999</v>
      </c>
      <c r="O130" s="189"/>
      <c r="P130" s="190"/>
      <c r="Q130" s="99">
        <f t="shared" si="9"/>
        <v>54827.47000000001</v>
      </c>
      <c r="R130" s="101"/>
      <c r="S130" s="101">
        <f t="shared" si="10"/>
        <v>2337.87</v>
      </c>
      <c r="T130" s="77">
        <f t="shared" si="7"/>
        <v>114107.84</v>
      </c>
      <c r="U130" s="78">
        <f t="shared" si="11"/>
        <v>0</v>
      </c>
      <c r="V130" s="78"/>
      <c r="W130" s="86"/>
      <c r="X130" s="15"/>
      <c r="Y130" s="87"/>
      <c r="Z130" s="145"/>
      <c r="AA130" s="167"/>
      <c r="AB130" s="167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151"/>
      <c r="BU130" s="106"/>
      <c r="BV130" s="106"/>
      <c r="BW130" s="106"/>
    </row>
    <row r="131" spans="1:75" ht="12.75">
      <c r="A131" s="116"/>
      <c r="B131" s="130"/>
      <c r="C131" s="118"/>
      <c r="D131" s="119"/>
      <c r="E131" s="119"/>
      <c r="F131" s="116"/>
      <c r="G131" s="185"/>
      <c r="H131" s="186"/>
      <c r="I131" s="185"/>
      <c r="J131" s="184"/>
      <c r="K131" s="116"/>
      <c r="L131" s="191"/>
      <c r="M131" s="192"/>
      <c r="N131" s="96">
        <f t="shared" si="8"/>
        <v>56942.49999999999</v>
      </c>
      <c r="O131" s="189"/>
      <c r="P131" s="190"/>
      <c r="Q131" s="99">
        <f t="shared" si="9"/>
        <v>54827.47000000001</v>
      </c>
      <c r="R131" s="101"/>
      <c r="S131" s="101">
        <f t="shared" si="10"/>
        <v>2337.87</v>
      </c>
      <c r="T131" s="77">
        <f t="shared" si="7"/>
        <v>114107.84</v>
      </c>
      <c r="U131" s="78">
        <f t="shared" si="11"/>
        <v>0</v>
      </c>
      <c r="V131" s="78"/>
      <c r="W131" s="86"/>
      <c r="X131" s="15"/>
      <c r="Y131" s="87"/>
      <c r="Z131" s="145"/>
      <c r="AA131" s="167"/>
      <c r="AB131" s="167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151"/>
      <c r="BU131" s="106"/>
      <c r="BV131" s="106"/>
      <c r="BW131" s="106"/>
    </row>
    <row r="132" spans="1:75" ht="12.75">
      <c r="A132" s="116"/>
      <c r="B132" s="130"/>
      <c r="C132" s="118"/>
      <c r="D132" s="119"/>
      <c r="E132" s="119"/>
      <c r="F132" s="116"/>
      <c r="G132" s="185"/>
      <c r="H132" s="186"/>
      <c r="I132" s="185"/>
      <c r="J132" s="184"/>
      <c r="K132" s="116"/>
      <c r="L132" s="191"/>
      <c r="M132" s="192"/>
      <c r="N132" s="96">
        <f t="shared" si="8"/>
        <v>56942.49999999999</v>
      </c>
      <c r="O132" s="189"/>
      <c r="P132" s="190"/>
      <c r="Q132" s="99">
        <f t="shared" si="9"/>
        <v>54827.47000000001</v>
      </c>
      <c r="R132" s="101"/>
      <c r="S132" s="101">
        <f t="shared" si="10"/>
        <v>2337.87</v>
      </c>
      <c r="T132" s="77">
        <f t="shared" si="7"/>
        <v>114107.84</v>
      </c>
      <c r="U132" s="78">
        <f t="shared" si="11"/>
        <v>0</v>
      </c>
      <c r="V132" s="78"/>
      <c r="W132" s="86"/>
      <c r="X132" s="15"/>
      <c r="Y132" s="87"/>
      <c r="Z132" s="145"/>
      <c r="AA132" s="167"/>
      <c r="AB132" s="167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151"/>
      <c r="BU132" s="106"/>
      <c r="BV132" s="106"/>
      <c r="BW132" s="106"/>
    </row>
    <row r="133" spans="1:75" ht="12.75">
      <c r="A133" s="116"/>
      <c r="B133" s="130"/>
      <c r="C133" s="118"/>
      <c r="D133" s="119"/>
      <c r="E133" s="119"/>
      <c r="F133" s="116"/>
      <c r="G133" s="185"/>
      <c r="H133" s="186"/>
      <c r="I133" s="185"/>
      <c r="J133" s="184"/>
      <c r="K133" s="116"/>
      <c r="L133" s="191"/>
      <c r="M133" s="192"/>
      <c r="N133" s="96">
        <f t="shared" si="8"/>
        <v>56942.49999999999</v>
      </c>
      <c r="O133" s="189"/>
      <c r="P133" s="190"/>
      <c r="Q133" s="99">
        <f t="shared" si="9"/>
        <v>54827.47000000001</v>
      </c>
      <c r="R133" s="101"/>
      <c r="S133" s="101">
        <f t="shared" si="10"/>
        <v>2337.87</v>
      </c>
      <c r="T133" s="77">
        <f t="shared" si="7"/>
        <v>114107.84</v>
      </c>
      <c r="U133" s="78">
        <f t="shared" si="11"/>
        <v>0</v>
      </c>
      <c r="V133" s="78"/>
      <c r="W133" s="86"/>
      <c r="X133" s="15"/>
      <c r="Y133" s="87"/>
      <c r="Z133" s="145"/>
      <c r="AA133" s="167"/>
      <c r="AB133" s="167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151"/>
      <c r="BU133" s="106"/>
      <c r="BV133" s="106"/>
      <c r="BW133" s="106"/>
    </row>
    <row r="134" spans="1:75" ht="12.75">
      <c r="A134" s="116"/>
      <c r="B134" s="130"/>
      <c r="C134" s="118"/>
      <c r="D134" s="119"/>
      <c r="E134" s="119"/>
      <c r="F134" s="116"/>
      <c r="G134" s="185"/>
      <c r="H134" s="186"/>
      <c r="I134" s="185"/>
      <c r="J134" s="184"/>
      <c r="K134" s="116"/>
      <c r="L134" s="191"/>
      <c r="M134" s="192"/>
      <c r="N134" s="96">
        <f t="shared" si="8"/>
        <v>56942.49999999999</v>
      </c>
      <c r="O134" s="189"/>
      <c r="P134" s="190"/>
      <c r="Q134" s="99">
        <f t="shared" si="9"/>
        <v>54827.47000000001</v>
      </c>
      <c r="R134" s="101"/>
      <c r="S134" s="101">
        <f t="shared" si="10"/>
        <v>2337.87</v>
      </c>
      <c r="T134" s="77">
        <f t="shared" si="7"/>
        <v>114107.84</v>
      </c>
      <c r="U134" s="78">
        <f aca="true" t="shared" si="12" ref="U134:U170">SUM(W134:BT134)</f>
        <v>0</v>
      </c>
      <c r="V134" s="78"/>
      <c r="W134" s="86"/>
      <c r="X134" s="15"/>
      <c r="Y134" s="87"/>
      <c r="Z134" s="145"/>
      <c r="AA134" s="167"/>
      <c r="AB134" s="167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151"/>
      <c r="BU134" s="106"/>
      <c r="BV134" s="106"/>
      <c r="BW134" s="106"/>
    </row>
    <row r="135" spans="1:75" ht="12.75">
      <c r="A135" s="116"/>
      <c r="B135" s="130"/>
      <c r="C135" s="118"/>
      <c r="D135" s="119"/>
      <c r="E135" s="119"/>
      <c r="F135" s="116"/>
      <c r="G135" s="185"/>
      <c r="H135" s="186"/>
      <c r="I135" s="185"/>
      <c r="J135" s="184"/>
      <c r="K135" s="116"/>
      <c r="L135" s="191"/>
      <c r="M135" s="192"/>
      <c r="N135" s="96">
        <f t="shared" si="8"/>
        <v>56942.49999999999</v>
      </c>
      <c r="O135" s="189"/>
      <c r="P135" s="190"/>
      <c r="Q135" s="99">
        <f t="shared" si="9"/>
        <v>54827.47000000001</v>
      </c>
      <c r="R135" s="101"/>
      <c r="S135" s="101">
        <f t="shared" si="10"/>
        <v>2337.87</v>
      </c>
      <c r="T135" s="77">
        <f aca="true" t="shared" si="13" ref="T135:T172">N135+Q135+S135</f>
        <v>114107.84</v>
      </c>
      <c r="U135" s="78">
        <f t="shared" si="12"/>
        <v>0</v>
      </c>
      <c r="V135" s="78"/>
      <c r="W135" s="86"/>
      <c r="X135" s="15"/>
      <c r="Y135" s="87"/>
      <c r="Z135" s="145"/>
      <c r="AA135" s="167"/>
      <c r="AB135" s="167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151"/>
      <c r="BU135" s="106"/>
      <c r="BV135" s="106"/>
      <c r="BW135" s="106"/>
    </row>
    <row r="136" spans="1:75" ht="12.75">
      <c r="A136" s="116"/>
      <c r="B136" s="130"/>
      <c r="C136" s="118"/>
      <c r="D136" s="119"/>
      <c r="E136" s="119"/>
      <c r="F136" s="116"/>
      <c r="G136" s="185"/>
      <c r="H136" s="186"/>
      <c r="I136" s="185"/>
      <c r="J136" s="184"/>
      <c r="K136" s="116"/>
      <c r="L136" s="191"/>
      <c r="M136" s="192"/>
      <c r="N136" s="96">
        <f aca="true" t="shared" si="14" ref="N136:N171">N135+L136-M136</f>
        <v>56942.49999999999</v>
      </c>
      <c r="O136" s="189"/>
      <c r="P136" s="190"/>
      <c r="Q136" s="99">
        <f aca="true" t="shared" si="15" ref="Q136:Q171">Q135+O136-P136</f>
        <v>54827.47000000001</v>
      </c>
      <c r="R136" s="101"/>
      <c r="S136" s="101">
        <f t="shared" si="10"/>
        <v>2337.87</v>
      </c>
      <c r="T136" s="77">
        <f t="shared" si="13"/>
        <v>114107.84</v>
      </c>
      <c r="U136" s="78">
        <f t="shared" si="12"/>
        <v>0</v>
      </c>
      <c r="V136" s="78"/>
      <c r="W136" s="86"/>
      <c r="X136" s="15"/>
      <c r="Y136" s="87"/>
      <c r="Z136" s="145"/>
      <c r="AA136" s="167"/>
      <c r="AB136" s="167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151"/>
      <c r="BU136" s="106"/>
      <c r="BV136" s="106"/>
      <c r="BW136" s="106"/>
    </row>
    <row r="137" spans="2:75" ht="12.75">
      <c r="B137" s="193"/>
      <c r="C137" s="107"/>
      <c r="F137" s="116"/>
      <c r="G137" s="194"/>
      <c r="H137" s="195"/>
      <c r="I137" s="194"/>
      <c r="J137" s="196"/>
      <c r="L137" s="191"/>
      <c r="M137" s="192"/>
      <c r="N137" s="96">
        <f t="shared" si="14"/>
        <v>56942.49999999999</v>
      </c>
      <c r="O137" s="189"/>
      <c r="P137" s="190"/>
      <c r="Q137" s="99">
        <f t="shared" si="15"/>
        <v>54827.47000000001</v>
      </c>
      <c r="R137" s="101"/>
      <c r="S137" s="101">
        <f aca="true" t="shared" si="16" ref="S137:S172">S136+R137</f>
        <v>2337.87</v>
      </c>
      <c r="T137" s="77">
        <f t="shared" si="13"/>
        <v>114107.84</v>
      </c>
      <c r="U137" s="78">
        <f t="shared" si="12"/>
        <v>0</v>
      </c>
      <c r="V137" s="78"/>
      <c r="W137" s="86"/>
      <c r="X137" s="15"/>
      <c r="Y137" s="87"/>
      <c r="Z137" s="145"/>
      <c r="AA137" s="167"/>
      <c r="AB137" s="167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151"/>
      <c r="BU137" s="106"/>
      <c r="BV137" s="106"/>
      <c r="BW137" s="106"/>
    </row>
    <row r="138" spans="2:75" ht="12.75">
      <c r="B138" s="193"/>
      <c r="C138" s="107"/>
      <c r="F138" s="116"/>
      <c r="G138" s="194"/>
      <c r="H138" s="195"/>
      <c r="I138" s="194"/>
      <c r="J138" s="196"/>
      <c r="L138" s="191"/>
      <c r="M138" s="192"/>
      <c r="N138" s="96">
        <f t="shared" si="14"/>
        <v>56942.49999999999</v>
      </c>
      <c r="O138" s="189"/>
      <c r="P138" s="190"/>
      <c r="Q138" s="99">
        <f t="shared" si="15"/>
        <v>54827.47000000001</v>
      </c>
      <c r="R138" s="101"/>
      <c r="S138" s="101">
        <f t="shared" si="16"/>
        <v>2337.87</v>
      </c>
      <c r="T138" s="77">
        <f t="shared" si="13"/>
        <v>114107.84</v>
      </c>
      <c r="U138" s="78">
        <f t="shared" si="12"/>
        <v>0</v>
      </c>
      <c r="V138" s="78"/>
      <c r="W138" s="86"/>
      <c r="X138" s="15"/>
      <c r="Y138" s="87"/>
      <c r="Z138" s="145"/>
      <c r="AA138" s="113"/>
      <c r="AB138" s="113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151"/>
      <c r="BU138" s="106"/>
      <c r="BV138" s="106"/>
      <c r="BW138" s="106"/>
    </row>
    <row r="139" spans="2:75" ht="13.5" customHeight="1">
      <c r="B139" s="193"/>
      <c r="C139" s="107"/>
      <c r="F139" s="116"/>
      <c r="G139" s="194"/>
      <c r="H139" s="195"/>
      <c r="I139" s="194"/>
      <c r="J139" s="196"/>
      <c r="L139" s="191"/>
      <c r="M139" s="192"/>
      <c r="N139" s="96">
        <f t="shared" si="14"/>
        <v>56942.49999999999</v>
      </c>
      <c r="O139" s="189"/>
      <c r="P139" s="190"/>
      <c r="Q139" s="99">
        <f t="shared" si="15"/>
        <v>54827.47000000001</v>
      </c>
      <c r="R139" s="101"/>
      <c r="S139" s="101">
        <f t="shared" si="16"/>
        <v>2337.87</v>
      </c>
      <c r="T139" s="77">
        <f t="shared" si="13"/>
        <v>114107.84</v>
      </c>
      <c r="U139" s="78">
        <f t="shared" si="12"/>
        <v>0</v>
      </c>
      <c r="V139" s="78"/>
      <c r="W139" s="86"/>
      <c r="X139" s="15"/>
      <c r="Y139" s="87"/>
      <c r="Z139" s="145"/>
      <c r="AA139" s="113"/>
      <c r="AB139" s="113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151"/>
      <c r="BU139" s="106"/>
      <c r="BV139" s="106"/>
      <c r="BW139" s="106"/>
    </row>
    <row r="140" spans="2:75" ht="12.75">
      <c r="B140" s="193"/>
      <c r="C140" s="107"/>
      <c r="F140" s="116"/>
      <c r="G140" s="194"/>
      <c r="H140" s="195"/>
      <c r="I140" s="194"/>
      <c r="J140" s="196"/>
      <c r="L140" s="191"/>
      <c r="M140" s="192"/>
      <c r="N140" s="96">
        <f t="shared" si="14"/>
        <v>56942.49999999999</v>
      </c>
      <c r="O140" s="189"/>
      <c r="P140" s="190"/>
      <c r="Q140" s="99">
        <f t="shared" si="15"/>
        <v>54827.47000000001</v>
      </c>
      <c r="R140" s="101"/>
      <c r="S140" s="101">
        <f t="shared" si="16"/>
        <v>2337.87</v>
      </c>
      <c r="T140" s="77">
        <f t="shared" si="13"/>
        <v>114107.84</v>
      </c>
      <c r="U140" s="78">
        <f t="shared" si="12"/>
        <v>0</v>
      </c>
      <c r="V140" s="78"/>
      <c r="W140" s="86"/>
      <c r="X140" s="15"/>
      <c r="Y140" s="87"/>
      <c r="Z140" s="145"/>
      <c r="AA140" s="167"/>
      <c r="AB140" s="167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151"/>
      <c r="BU140" s="106"/>
      <c r="BV140" s="106"/>
      <c r="BW140" s="106"/>
    </row>
    <row r="141" spans="2:75" ht="12.75">
      <c r="B141" s="193"/>
      <c r="C141" s="107"/>
      <c r="F141" s="116"/>
      <c r="G141" s="194"/>
      <c r="H141" s="195"/>
      <c r="I141" s="194"/>
      <c r="J141" s="197"/>
      <c r="L141" s="191"/>
      <c r="M141" s="192"/>
      <c r="N141" s="96">
        <f t="shared" si="14"/>
        <v>56942.49999999999</v>
      </c>
      <c r="O141" s="189"/>
      <c r="P141" s="190"/>
      <c r="Q141" s="99">
        <f t="shared" si="15"/>
        <v>54827.47000000001</v>
      </c>
      <c r="R141" s="101"/>
      <c r="S141" s="101">
        <f t="shared" si="16"/>
        <v>2337.87</v>
      </c>
      <c r="T141" s="77">
        <f t="shared" si="13"/>
        <v>114107.84</v>
      </c>
      <c r="U141" s="78">
        <f t="shared" si="12"/>
        <v>0</v>
      </c>
      <c r="V141" s="78"/>
      <c r="W141" s="86"/>
      <c r="X141" s="15"/>
      <c r="Y141" s="87"/>
      <c r="Z141" s="145"/>
      <c r="AA141" s="113"/>
      <c r="AB141" s="167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151"/>
      <c r="BU141" s="106"/>
      <c r="BV141" s="106"/>
      <c r="BW141" s="106"/>
    </row>
    <row r="142" spans="2:75" ht="12.75">
      <c r="B142" s="193"/>
      <c r="C142" s="107"/>
      <c r="F142" s="116"/>
      <c r="G142" s="194"/>
      <c r="H142" s="195"/>
      <c r="I142" s="194"/>
      <c r="J142" s="196"/>
      <c r="L142" s="191"/>
      <c r="M142" s="192"/>
      <c r="N142" s="96">
        <f t="shared" si="14"/>
        <v>56942.49999999999</v>
      </c>
      <c r="O142" s="189"/>
      <c r="P142" s="190"/>
      <c r="Q142" s="99">
        <f t="shared" si="15"/>
        <v>54827.47000000001</v>
      </c>
      <c r="R142" s="101"/>
      <c r="S142" s="101">
        <f t="shared" si="16"/>
        <v>2337.87</v>
      </c>
      <c r="T142" s="77">
        <f t="shared" si="13"/>
        <v>114107.84</v>
      </c>
      <c r="U142" s="78">
        <f t="shared" si="12"/>
        <v>0</v>
      </c>
      <c r="V142" s="78"/>
      <c r="W142" s="86"/>
      <c r="X142" s="15"/>
      <c r="Y142" s="87"/>
      <c r="Z142" s="145"/>
      <c r="AA142" s="167"/>
      <c r="AB142" s="167"/>
      <c r="AC142" s="86"/>
      <c r="AD142" s="86"/>
      <c r="AE142" s="86"/>
      <c r="AF142" s="86"/>
      <c r="AG142" s="86"/>
      <c r="AH142" s="86"/>
      <c r="AI142" s="86"/>
      <c r="AJ142" s="86"/>
      <c r="AK142" s="86"/>
      <c r="AL142" s="87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151"/>
      <c r="BU142" s="106"/>
      <c r="BV142" s="106"/>
      <c r="BW142" s="106"/>
    </row>
    <row r="143" spans="2:75" ht="12.75">
      <c r="B143" s="193"/>
      <c r="C143" s="107"/>
      <c r="F143" s="116"/>
      <c r="G143" s="194"/>
      <c r="H143" s="195"/>
      <c r="I143" s="194"/>
      <c r="J143" s="197"/>
      <c r="L143" s="191"/>
      <c r="M143" s="192"/>
      <c r="N143" s="96">
        <f t="shared" si="14"/>
        <v>56942.49999999999</v>
      </c>
      <c r="O143" s="189"/>
      <c r="P143" s="190"/>
      <c r="Q143" s="99">
        <f t="shared" si="15"/>
        <v>54827.47000000001</v>
      </c>
      <c r="R143" s="101"/>
      <c r="S143" s="101">
        <f t="shared" si="16"/>
        <v>2337.87</v>
      </c>
      <c r="T143" s="77">
        <f t="shared" si="13"/>
        <v>114107.84</v>
      </c>
      <c r="U143" s="78">
        <f t="shared" si="12"/>
        <v>0</v>
      </c>
      <c r="V143" s="78"/>
      <c r="W143" s="86"/>
      <c r="X143" s="15"/>
      <c r="Y143" s="87"/>
      <c r="Z143" s="145"/>
      <c r="AA143" s="167"/>
      <c r="AB143" s="167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151"/>
      <c r="BU143" s="106"/>
      <c r="BV143" s="106"/>
      <c r="BW143" s="106"/>
    </row>
    <row r="144" spans="2:75" ht="12.75">
      <c r="B144" s="193"/>
      <c r="C144" s="107"/>
      <c r="F144" s="116"/>
      <c r="G144" s="194"/>
      <c r="H144" s="195"/>
      <c r="I144" s="194"/>
      <c r="J144" s="197"/>
      <c r="L144" s="191"/>
      <c r="M144" s="192"/>
      <c r="N144" s="96">
        <f t="shared" si="14"/>
        <v>56942.49999999999</v>
      </c>
      <c r="O144" s="189"/>
      <c r="P144" s="190"/>
      <c r="Q144" s="99">
        <f t="shared" si="15"/>
        <v>54827.47000000001</v>
      </c>
      <c r="R144" s="101"/>
      <c r="S144" s="101">
        <f t="shared" si="16"/>
        <v>2337.87</v>
      </c>
      <c r="T144" s="77">
        <f t="shared" si="13"/>
        <v>114107.84</v>
      </c>
      <c r="U144" s="78">
        <f t="shared" si="12"/>
        <v>0</v>
      </c>
      <c r="V144" s="78"/>
      <c r="W144" s="86"/>
      <c r="X144" s="15"/>
      <c r="Y144" s="87"/>
      <c r="Z144" s="145"/>
      <c r="AA144" s="167"/>
      <c r="AB144" s="167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151"/>
      <c r="BU144" s="106"/>
      <c r="BV144" s="106"/>
      <c r="BW144" s="106"/>
    </row>
    <row r="145" spans="2:75" ht="12.75">
      <c r="B145" s="193"/>
      <c r="C145" s="107"/>
      <c r="F145" s="116"/>
      <c r="G145" s="194"/>
      <c r="H145" s="195"/>
      <c r="I145" s="194"/>
      <c r="J145" s="197"/>
      <c r="L145" s="191"/>
      <c r="M145" s="192"/>
      <c r="N145" s="96">
        <f t="shared" si="14"/>
        <v>56942.49999999999</v>
      </c>
      <c r="O145" s="189"/>
      <c r="P145" s="190"/>
      <c r="Q145" s="99">
        <f t="shared" si="15"/>
        <v>54827.47000000001</v>
      </c>
      <c r="R145" s="101"/>
      <c r="S145" s="101">
        <f t="shared" si="16"/>
        <v>2337.87</v>
      </c>
      <c r="T145" s="77">
        <f t="shared" si="13"/>
        <v>114107.84</v>
      </c>
      <c r="U145" s="78">
        <f t="shared" si="12"/>
        <v>0</v>
      </c>
      <c r="V145" s="78"/>
      <c r="W145" s="86"/>
      <c r="X145" s="15"/>
      <c r="Y145" s="87"/>
      <c r="Z145" s="145"/>
      <c r="AA145" s="167"/>
      <c r="AB145" s="167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151"/>
      <c r="BU145" s="198"/>
      <c r="BV145" s="106"/>
      <c r="BW145" s="106"/>
    </row>
    <row r="146" spans="2:75" ht="12.75">
      <c r="B146" s="193"/>
      <c r="C146" s="107"/>
      <c r="F146" s="116"/>
      <c r="G146" s="194"/>
      <c r="H146" s="195"/>
      <c r="I146" s="194"/>
      <c r="J146" s="197"/>
      <c r="L146" s="191"/>
      <c r="M146" s="192"/>
      <c r="N146" s="96">
        <f t="shared" si="14"/>
        <v>56942.49999999999</v>
      </c>
      <c r="O146" s="189"/>
      <c r="P146" s="190"/>
      <c r="Q146" s="99">
        <f t="shared" si="15"/>
        <v>54827.47000000001</v>
      </c>
      <c r="R146" s="101"/>
      <c r="S146" s="101">
        <f t="shared" si="16"/>
        <v>2337.87</v>
      </c>
      <c r="T146" s="77">
        <f t="shared" si="13"/>
        <v>114107.84</v>
      </c>
      <c r="U146" s="78">
        <f t="shared" si="12"/>
        <v>0</v>
      </c>
      <c r="V146" s="78"/>
      <c r="W146" s="86"/>
      <c r="X146" s="15"/>
      <c r="Y146" s="87"/>
      <c r="Z146" s="145"/>
      <c r="AA146" s="167"/>
      <c r="AB146" s="167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151"/>
      <c r="BU146" s="106"/>
      <c r="BV146" s="106"/>
      <c r="BW146" s="106"/>
    </row>
    <row r="147" spans="2:75" ht="12.75">
      <c r="B147" s="193"/>
      <c r="C147" s="107"/>
      <c r="F147" s="116"/>
      <c r="G147" s="194"/>
      <c r="H147" s="195"/>
      <c r="I147" s="194"/>
      <c r="J147" s="197"/>
      <c r="L147" s="191"/>
      <c r="M147" s="192"/>
      <c r="N147" s="96">
        <f t="shared" si="14"/>
        <v>56942.49999999999</v>
      </c>
      <c r="O147" s="189"/>
      <c r="P147" s="190"/>
      <c r="Q147" s="99">
        <f t="shared" si="15"/>
        <v>54827.47000000001</v>
      </c>
      <c r="R147" s="101"/>
      <c r="S147" s="101">
        <f t="shared" si="16"/>
        <v>2337.87</v>
      </c>
      <c r="T147" s="77">
        <f t="shared" si="13"/>
        <v>114107.84</v>
      </c>
      <c r="U147" s="78">
        <f t="shared" si="12"/>
        <v>0</v>
      </c>
      <c r="V147" s="78"/>
      <c r="W147" s="86"/>
      <c r="X147" s="15"/>
      <c r="Y147" s="87"/>
      <c r="Z147" s="145"/>
      <c r="AA147" s="167"/>
      <c r="AB147" s="167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151"/>
      <c r="BU147" s="106"/>
      <c r="BV147" s="106"/>
      <c r="BW147" s="106"/>
    </row>
    <row r="148" spans="2:75" ht="12.75">
      <c r="B148" s="193"/>
      <c r="C148" s="107"/>
      <c r="F148" s="116"/>
      <c r="G148" s="194"/>
      <c r="H148" s="195"/>
      <c r="I148" s="194"/>
      <c r="J148" s="197"/>
      <c r="L148" s="191"/>
      <c r="M148" s="192"/>
      <c r="N148" s="96">
        <f t="shared" si="14"/>
        <v>56942.49999999999</v>
      </c>
      <c r="O148" s="189"/>
      <c r="P148" s="190"/>
      <c r="Q148" s="99">
        <f t="shared" si="15"/>
        <v>54827.47000000001</v>
      </c>
      <c r="R148" s="101"/>
      <c r="S148" s="101">
        <f t="shared" si="16"/>
        <v>2337.87</v>
      </c>
      <c r="T148" s="77">
        <f t="shared" si="13"/>
        <v>114107.84</v>
      </c>
      <c r="U148" s="78">
        <f t="shared" si="12"/>
        <v>0</v>
      </c>
      <c r="V148" s="78"/>
      <c r="W148" s="86"/>
      <c r="X148" s="15"/>
      <c r="Y148" s="87"/>
      <c r="Z148" s="145"/>
      <c r="AA148" s="167"/>
      <c r="AB148" s="167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151"/>
      <c r="BU148" s="106"/>
      <c r="BV148" s="106"/>
      <c r="BW148" s="106"/>
    </row>
    <row r="149" spans="2:75" ht="12.75">
      <c r="B149" s="193"/>
      <c r="C149" s="107"/>
      <c r="F149" s="116"/>
      <c r="G149" s="194"/>
      <c r="H149" s="195"/>
      <c r="I149" s="194"/>
      <c r="J149" s="197"/>
      <c r="L149" s="199"/>
      <c r="M149" s="200"/>
      <c r="N149" s="96">
        <f t="shared" si="14"/>
        <v>56942.49999999999</v>
      </c>
      <c r="O149" s="201"/>
      <c r="P149" s="202"/>
      <c r="Q149" s="99">
        <f t="shared" si="15"/>
        <v>54827.47000000001</v>
      </c>
      <c r="R149" s="100"/>
      <c r="S149" s="101">
        <f t="shared" si="16"/>
        <v>2337.87</v>
      </c>
      <c r="T149" s="77">
        <f t="shared" si="13"/>
        <v>114107.84</v>
      </c>
      <c r="U149" s="78">
        <f t="shared" si="12"/>
        <v>0</v>
      </c>
      <c r="V149" s="78"/>
      <c r="W149" s="86"/>
      <c r="X149" s="15"/>
      <c r="Y149" s="87"/>
      <c r="Z149" s="145"/>
      <c r="AA149" s="167"/>
      <c r="AB149" s="167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151"/>
      <c r="BU149" s="106"/>
      <c r="BV149" s="106"/>
      <c r="BW149" s="106"/>
    </row>
    <row r="150" spans="2:75" ht="12.75">
      <c r="B150" s="193"/>
      <c r="C150" s="107"/>
      <c r="F150" s="116"/>
      <c r="G150" s="194"/>
      <c r="H150" s="195"/>
      <c r="I150" s="194"/>
      <c r="J150" s="197"/>
      <c r="L150" s="199"/>
      <c r="M150" s="200"/>
      <c r="N150" s="96">
        <f t="shared" si="14"/>
        <v>56942.49999999999</v>
      </c>
      <c r="O150" s="201"/>
      <c r="P150" s="202"/>
      <c r="Q150" s="99">
        <f t="shared" si="15"/>
        <v>54827.47000000001</v>
      </c>
      <c r="R150" s="100"/>
      <c r="S150" s="101">
        <f t="shared" si="16"/>
        <v>2337.87</v>
      </c>
      <c r="T150" s="77">
        <f t="shared" si="13"/>
        <v>114107.84</v>
      </c>
      <c r="U150" s="78">
        <f t="shared" si="12"/>
        <v>0</v>
      </c>
      <c r="V150" s="78"/>
      <c r="W150" s="86"/>
      <c r="X150" s="15"/>
      <c r="Y150" s="87"/>
      <c r="Z150" s="145"/>
      <c r="AA150" s="167"/>
      <c r="AB150" s="167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151"/>
      <c r="BU150" s="106"/>
      <c r="BV150" s="106"/>
      <c r="BW150" s="106"/>
    </row>
    <row r="151" spans="2:75" ht="12.75">
      <c r="B151" s="193"/>
      <c r="F151" s="116"/>
      <c r="G151" s="194"/>
      <c r="H151" s="195"/>
      <c r="I151" s="194"/>
      <c r="J151" s="197"/>
      <c r="L151" s="199"/>
      <c r="M151" s="200"/>
      <c r="N151" s="96">
        <f t="shared" si="14"/>
        <v>56942.49999999999</v>
      </c>
      <c r="O151" s="201"/>
      <c r="P151" s="202"/>
      <c r="Q151" s="99">
        <f t="shared" si="15"/>
        <v>54827.47000000001</v>
      </c>
      <c r="R151" s="100"/>
      <c r="S151" s="101">
        <f t="shared" si="16"/>
        <v>2337.87</v>
      </c>
      <c r="T151" s="77">
        <f t="shared" si="13"/>
        <v>114107.84</v>
      </c>
      <c r="U151" s="78">
        <f t="shared" si="12"/>
        <v>0</v>
      </c>
      <c r="V151" s="78"/>
      <c r="W151" s="86"/>
      <c r="X151" s="15"/>
      <c r="Y151" s="87"/>
      <c r="Z151" s="145"/>
      <c r="AA151" s="167"/>
      <c r="AB151" s="167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149"/>
      <c r="BU151" s="106"/>
      <c r="BV151" s="106"/>
      <c r="BW151" s="106"/>
    </row>
    <row r="152" spans="2:75" ht="12.75">
      <c r="B152" s="193"/>
      <c r="F152" s="116"/>
      <c r="G152" s="194"/>
      <c r="H152" s="195"/>
      <c r="I152" s="194"/>
      <c r="J152" s="197"/>
      <c r="L152" s="199"/>
      <c r="M152" s="200"/>
      <c r="N152" s="96">
        <f t="shared" si="14"/>
        <v>56942.49999999999</v>
      </c>
      <c r="O152" s="201"/>
      <c r="P152" s="202"/>
      <c r="Q152" s="99">
        <f t="shared" si="15"/>
        <v>54827.47000000001</v>
      </c>
      <c r="R152" s="100"/>
      <c r="S152" s="101">
        <f t="shared" si="16"/>
        <v>2337.87</v>
      </c>
      <c r="T152" s="77">
        <f t="shared" si="13"/>
        <v>114107.84</v>
      </c>
      <c r="U152" s="78">
        <f t="shared" si="12"/>
        <v>0</v>
      </c>
      <c r="V152" s="78"/>
      <c r="W152" s="78"/>
      <c r="X152" s="15"/>
      <c r="Y152" s="87"/>
      <c r="Z152" s="145"/>
      <c r="AA152" s="167"/>
      <c r="AB152" s="167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149"/>
      <c r="BU152" s="106"/>
      <c r="BV152" s="106"/>
      <c r="BW152" s="106"/>
    </row>
    <row r="153" spans="2:75" ht="12.75">
      <c r="B153" s="193"/>
      <c r="F153" s="116"/>
      <c r="G153" s="194"/>
      <c r="H153" s="195"/>
      <c r="I153" s="194"/>
      <c r="J153" s="197"/>
      <c r="L153" s="199"/>
      <c r="M153" s="200"/>
      <c r="N153" s="96">
        <f t="shared" si="14"/>
        <v>56942.49999999999</v>
      </c>
      <c r="O153" s="201"/>
      <c r="P153" s="202"/>
      <c r="Q153" s="99">
        <f t="shared" si="15"/>
        <v>54827.47000000001</v>
      </c>
      <c r="R153" s="100"/>
      <c r="S153" s="101">
        <f t="shared" si="16"/>
        <v>2337.87</v>
      </c>
      <c r="T153" s="77">
        <f t="shared" si="13"/>
        <v>114107.84</v>
      </c>
      <c r="U153" s="78">
        <f t="shared" si="12"/>
        <v>0</v>
      </c>
      <c r="V153" s="78"/>
      <c r="W153" s="78"/>
      <c r="X153" s="15"/>
      <c r="Y153" s="87"/>
      <c r="Z153" s="145"/>
      <c r="AA153" s="167"/>
      <c r="AB153" s="167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149"/>
      <c r="BU153" s="106"/>
      <c r="BV153" s="106"/>
      <c r="BW153" s="106"/>
    </row>
    <row r="154" spans="2:75" ht="12.75">
      <c r="B154" s="193"/>
      <c r="F154" s="116"/>
      <c r="G154" s="194"/>
      <c r="H154" s="195"/>
      <c r="I154" s="194"/>
      <c r="J154" s="197"/>
      <c r="L154" s="199"/>
      <c r="M154" s="200"/>
      <c r="N154" s="96">
        <f t="shared" si="14"/>
        <v>56942.49999999999</v>
      </c>
      <c r="O154" s="201"/>
      <c r="P154" s="202"/>
      <c r="Q154" s="99">
        <f t="shared" si="15"/>
        <v>54827.47000000001</v>
      </c>
      <c r="R154" s="101"/>
      <c r="S154" s="101">
        <f t="shared" si="16"/>
        <v>2337.87</v>
      </c>
      <c r="T154" s="77">
        <f t="shared" si="13"/>
        <v>114107.84</v>
      </c>
      <c r="U154" s="78">
        <f t="shared" si="12"/>
        <v>0</v>
      </c>
      <c r="V154" s="78"/>
      <c r="W154" s="78"/>
      <c r="X154" s="15"/>
      <c r="Y154" s="87"/>
      <c r="Z154" s="145"/>
      <c r="AA154" s="167"/>
      <c r="AB154" s="167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149"/>
      <c r="BU154" s="106"/>
      <c r="BV154" s="106"/>
      <c r="BW154" s="106"/>
    </row>
    <row r="155" spans="2:75" ht="12.75">
      <c r="B155" s="193"/>
      <c r="F155" s="116"/>
      <c r="G155" s="194"/>
      <c r="H155" s="195"/>
      <c r="I155" s="194"/>
      <c r="J155" s="197"/>
      <c r="L155" s="199"/>
      <c r="M155" s="200"/>
      <c r="N155" s="96">
        <f t="shared" si="14"/>
        <v>56942.49999999999</v>
      </c>
      <c r="O155" s="201"/>
      <c r="P155" s="202"/>
      <c r="Q155" s="99">
        <f t="shared" si="15"/>
        <v>54827.47000000001</v>
      </c>
      <c r="R155" s="101"/>
      <c r="S155" s="101">
        <f t="shared" si="16"/>
        <v>2337.87</v>
      </c>
      <c r="T155" s="77">
        <f t="shared" si="13"/>
        <v>114107.84</v>
      </c>
      <c r="U155" s="78">
        <f t="shared" si="12"/>
        <v>0</v>
      </c>
      <c r="V155" s="78"/>
      <c r="W155" s="78"/>
      <c r="X155" s="15"/>
      <c r="Y155" s="87"/>
      <c r="Z155" s="145"/>
      <c r="AA155" s="167"/>
      <c r="AB155" s="167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149"/>
      <c r="BU155" s="106"/>
      <c r="BV155" s="106"/>
      <c r="BW155" s="106"/>
    </row>
    <row r="156" spans="2:75" ht="12.75">
      <c r="B156" s="203"/>
      <c r="F156" s="116"/>
      <c r="G156" s="194"/>
      <c r="H156" s="195"/>
      <c r="I156" s="194"/>
      <c r="J156" s="197"/>
      <c r="L156" s="199"/>
      <c r="M156" s="200"/>
      <c r="N156" s="96">
        <f t="shared" si="14"/>
        <v>56942.49999999999</v>
      </c>
      <c r="O156" s="201"/>
      <c r="P156" s="202"/>
      <c r="Q156" s="99">
        <f t="shared" si="15"/>
        <v>54827.47000000001</v>
      </c>
      <c r="R156" s="101"/>
      <c r="S156" s="101">
        <f t="shared" si="16"/>
        <v>2337.87</v>
      </c>
      <c r="T156" s="77">
        <f t="shared" si="13"/>
        <v>114107.84</v>
      </c>
      <c r="U156" s="78">
        <f t="shared" si="12"/>
        <v>0</v>
      </c>
      <c r="V156" s="78"/>
      <c r="W156" s="78"/>
      <c r="Y156" s="87"/>
      <c r="Z156" s="145"/>
      <c r="AA156" s="167"/>
      <c r="AB156" s="167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149"/>
      <c r="BU156" s="106"/>
      <c r="BV156" s="106"/>
      <c r="BW156" s="106"/>
    </row>
    <row r="157" spans="2:75" ht="12.75">
      <c r="B157" s="203"/>
      <c r="F157" s="116"/>
      <c r="G157" s="194"/>
      <c r="H157" s="195"/>
      <c r="I157" s="194"/>
      <c r="J157" s="197"/>
      <c r="L157" s="199"/>
      <c r="M157" s="200"/>
      <c r="N157" s="96">
        <f t="shared" si="14"/>
        <v>56942.49999999999</v>
      </c>
      <c r="O157" s="201"/>
      <c r="P157" s="202"/>
      <c r="Q157" s="99">
        <f t="shared" si="15"/>
        <v>54827.47000000001</v>
      </c>
      <c r="R157" s="101"/>
      <c r="S157" s="101">
        <f t="shared" si="16"/>
        <v>2337.87</v>
      </c>
      <c r="T157" s="77">
        <f t="shared" si="13"/>
        <v>114107.84</v>
      </c>
      <c r="U157" s="78">
        <f t="shared" si="12"/>
        <v>0</v>
      </c>
      <c r="V157" s="78"/>
      <c r="W157" s="78"/>
      <c r="X157" s="15"/>
      <c r="Y157" s="87"/>
      <c r="Z157" s="145"/>
      <c r="AA157" s="167"/>
      <c r="AB157" s="167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149"/>
      <c r="BU157" s="106"/>
      <c r="BV157" s="106"/>
      <c r="BW157" s="106"/>
    </row>
    <row r="158" spans="2:75" ht="12.75">
      <c r="B158" s="203"/>
      <c r="F158" s="116"/>
      <c r="G158" s="194"/>
      <c r="H158" s="195"/>
      <c r="I158" s="194"/>
      <c r="J158" s="197"/>
      <c r="L158" s="199"/>
      <c r="M158" s="200"/>
      <c r="N158" s="96">
        <f t="shared" si="14"/>
        <v>56942.49999999999</v>
      </c>
      <c r="O158" s="201"/>
      <c r="P158" s="202"/>
      <c r="Q158" s="99">
        <f t="shared" si="15"/>
        <v>54827.47000000001</v>
      </c>
      <c r="R158" s="101"/>
      <c r="S158" s="101">
        <f t="shared" si="16"/>
        <v>2337.87</v>
      </c>
      <c r="T158" s="77">
        <f t="shared" si="13"/>
        <v>114107.84</v>
      </c>
      <c r="U158" s="78">
        <f t="shared" si="12"/>
        <v>0</v>
      </c>
      <c r="V158" s="78"/>
      <c r="W158" s="78"/>
      <c r="X158" s="15"/>
      <c r="Y158" s="87"/>
      <c r="Z158" s="145"/>
      <c r="AA158" s="167"/>
      <c r="AB158" s="167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149"/>
      <c r="BU158" s="106"/>
      <c r="BV158" s="106"/>
      <c r="BW158" s="106"/>
    </row>
    <row r="159" spans="2:75" ht="12.75">
      <c r="B159" s="203"/>
      <c r="F159" s="116"/>
      <c r="G159" s="194"/>
      <c r="H159" s="194"/>
      <c r="I159" s="194"/>
      <c r="L159" s="199"/>
      <c r="M159" s="200"/>
      <c r="N159" s="96">
        <f t="shared" si="14"/>
        <v>56942.49999999999</v>
      </c>
      <c r="O159" s="201"/>
      <c r="P159" s="202"/>
      <c r="Q159" s="99">
        <f t="shared" si="15"/>
        <v>54827.47000000001</v>
      </c>
      <c r="R159" s="101"/>
      <c r="S159" s="101">
        <f t="shared" si="16"/>
        <v>2337.87</v>
      </c>
      <c r="T159" s="77">
        <f t="shared" si="13"/>
        <v>114107.84</v>
      </c>
      <c r="U159" s="78">
        <f t="shared" si="12"/>
        <v>0</v>
      </c>
      <c r="V159" s="78" t="s">
        <v>22</v>
      </c>
      <c r="W159" s="78"/>
      <c r="X159" s="15"/>
      <c r="Y159" s="87"/>
      <c r="Z159" s="145"/>
      <c r="AA159" s="167"/>
      <c r="AB159" s="167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149"/>
      <c r="BU159" s="106"/>
      <c r="BV159" s="106"/>
      <c r="BW159" s="106"/>
    </row>
    <row r="160" spans="2:75" ht="12.75">
      <c r="B160" s="203"/>
      <c r="F160" s="116"/>
      <c r="G160" s="194"/>
      <c r="H160" s="194"/>
      <c r="I160" s="194"/>
      <c r="L160" s="199"/>
      <c r="M160" s="200"/>
      <c r="N160" s="96">
        <f t="shared" si="14"/>
        <v>56942.49999999999</v>
      </c>
      <c r="O160" s="201"/>
      <c r="P160" s="202"/>
      <c r="Q160" s="99">
        <f t="shared" si="15"/>
        <v>54827.47000000001</v>
      </c>
      <c r="R160" s="101"/>
      <c r="S160" s="101">
        <f t="shared" si="16"/>
        <v>2337.87</v>
      </c>
      <c r="T160" s="77">
        <f t="shared" si="13"/>
        <v>114107.84</v>
      </c>
      <c r="U160" s="78">
        <f t="shared" si="12"/>
        <v>0</v>
      </c>
      <c r="V160" s="78"/>
      <c r="W160" s="78"/>
      <c r="X160" s="15"/>
      <c r="Y160" s="87"/>
      <c r="Z160" s="145"/>
      <c r="AA160" s="167"/>
      <c r="AB160" s="167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149"/>
      <c r="BU160" s="106"/>
      <c r="BV160" s="106"/>
      <c r="BW160" s="106"/>
    </row>
    <row r="161" spans="2:75" ht="12.75">
      <c r="B161" s="203"/>
      <c r="F161" s="116"/>
      <c r="G161" s="194"/>
      <c r="H161" s="194"/>
      <c r="I161" s="194"/>
      <c r="L161" s="199"/>
      <c r="M161" s="200"/>
      <c r="N161" s="96">
        <f t="shared" si="14"/>
        <v>56942.49999999999</v>
      </c>
      <c r="O161" s="201"/>
      <c r="P161" s="202"/>
      <c r="Q161" s="99">
        <f t="shared" si="15"/>
        <v>54827.47000000001</v>
      </c>
      <c r="R161" s="101"/>
      <c r="S161" s="101">
        <f t="shared" si="16"/>
        <v>2337.87</v>
      </c>
      <c r="T161" s="77">
        <f t="shared" si="13"/>
        <v>114107.84</v>
      </c>
      <c r="U161" s="78">
        <f t="shared" si="12"/>
        <v>0</v>
      </c>
      <c r="V161" s="78"/>
      <c r="W161" s="78"/>
      <c r="X161" s="15"/>
      <c r="Y161" s="25"/>
      <c r="Z161" s="145"/>
      <c r="AA161" s="167"/>
      <c r="AB161" s="167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149"/>
      <c r="BU161" s="106"/>
      <c r="BV161" s="106"/>
      <c r="BW161" s="106"/>
    </row>
    <row r="162" spans="2:75" ht="12.75">
      <c r="B162" s="203"/>
      <c r="G162" s="194"/>
      <c r="H162" s="194"/>
      <c r="I162" s="194"/>
      <c r="L162" s="199"/>
      <c r="M162" s="200"/>
      <c r="N162" s="96">
        <f t="shared" si="14"/>
        <v>56942.49999999999</v>
      </c>
      <c r="O162" s="201"/>
      <c r="P162" s="202"/>
      <c r="Q162" s="99">
        <f t="shared" si="15"/>
        <v>54827.47000000001</v>
      </c>
      <c r="R162" s="101"/>
      <c r="S162" s="101">
        <f t="shared" si="16"/>
        <v>2337.87</v>
      </c>
      <c r="T162" s="77">
        <f t="shared" si="13"/>
        <v>114107.84</v>
      </c>
      <c r="U162" s="78">
        <f t="shared" si="12"/>
        <v>0</v>
      </c>
      <c r="V162" s="78"/>
      <c r="W162" s="78"/>
      <c r="X162" s="15"/>
      <c r="Y162" s="25"/>
      <c r="Z162" s="145"/>
      <c r="AA162" s="167"/>
      <c r="AB162" s="167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149"/>
      <c r="BU162" s="106"/>
      <c r="BV162" s="106"/>
      <c r="BW162" s="106"/>
    </row>
    <row r="163" spans="2:72" ht="12.75">
      <c r="B163" s="203"/>
      <c r="G163" s="194"/>
      <c r="H163" s="194"/>
      <c r="I163" s="194"/>
      <c r="L163" s="199"/>
      <c r="M163" s="200"/>
      <c r="N163" s="96">
        <f t="shared" si="14"/>
        <v>56942.49999999999</v>
      </c>
      <c r="O163" s="201"/>
      <c r="P163" s="202"/>
      <c r="Q163" s="99">
        <f t="shared" si="15"/>
        <v>54827.47000000001</v>
      </c>
      <c r="R163" s="101"/>
      <c r="S163" s="101">
        <f t="shared" si="16"/>
        <v>2337.87</v>
      </c>
      <c r="T163" s="77">
        <f t="shared" si="13"/>
        <v>114107.84</v>
      </c>
      <c r="U163" s="78">
        <f t="shared" si="12"/>
        <v>0</v>
      </c>
      <c r="V163" s="78"/>
      <c r="W163" s="78"/>
      <c r="X163" s="15"/>
      <c r="Y163" s="25"/>
      <c r="Z163" s="145"/>
      <c r="AA163" s="167"/>
      <c r="AB163" s="167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149"/>
    </row>
    <row r="164" spans="2:72" ht="12.75">
      <c r="B164" s="15"/>
      <c r="G164" s="194"/>
      <c r="H164" s="194"/>
      <c r="I164" s="194"/>
      <c r="L164" s="199"/>
      <c r="M164" s="200"/>
      <c r="N164" s="96">
        <f t="shared" si="14"/>
        <v>56942.49999999999</v>
      </c>
      <c r="O164" s="201"/>
      <c r="P164" s="202"/>
      <c r="Q164" s="99">
        <f t="shared" si="15"/>
        <v>54827.47000000001</v>
      </c>
      <c r="R164" s="101"/>
      <c r="S164" s="101">
        <f t="shared" si="16"/>
        <v>2337.87</v>
      </c>
      <c r="T164" s="77">
        <f t="shared" si="13"/>
        <v>114107.84</v>
      </c>
      <c r="U164" s="78">
        <f t="shared" si="12"/>
        <v>0</v>
      </c>
      <c r="V164" s="78"/>
      <c r="W164" s="78"/>
      <c r="X164" s="15"/>
      <c r="Y164" s="25"/>
      <c r="Z164" s="145"/>
      <c r="AA164" s="167"/>
      <c r="AB164" s="167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149"/>
    </row>
    <row r="165" spans="2:72" ht="12.75">
      <c r="B165" s="15"/>
      <c r="G165" s="194"/>
      <c r="H165" s="194"/>
      <c r="I165" s="194"/>
      <c r="L165" s="199"/>
      <c r="M165" s="200"/>
      <c r="N165" s="96">
        <f t="shared" si="14"/>
        <v>56942.49999999999</v>
      </c>
      <c r="O165" s="201"/>
      <c r="P165" s="202"/>
      <c r="Q165" s="99">
        <f t="shared" si="15"/>
        <v>54827.47000000001</v>
      </c>
      <c r="R165" s="101"/>
      <c r="S165" s="101">
        <f t="shared" si="16"/>
        <v>2337.87</v>
      </c>
      <c r="T165" s="77">
        <f t="shared" si="13"/>
        <v>114107.84</v>
      </c>
      <c r="U165" s="78">
        <f t="shared" si="12"/>
        <v>0</v>
      </c>
      <c r="V165" s="78"/>
      <c r="W165" s="78"/>
      <c r="X165" s="15"/>
      <c r="Y165" s="25"/>
      <c r="Z165" s="145"/>
      <c r="AA165" s="167"/>
      <c r="AB165" s="167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149"/>
    </row>
    <row r="166" spans="2:72" ht="12.75">
      <c r="B166" s="15"/>
      <c r="G166" s="194"/>
      <c r="H166" s="194"/>
      <c r="I166" s="194"/>
      <c r="L166" s="199"/>
      <c r="M166" s="200"/>
      <c r="N166" s="96">
        <f t="shared" si="14"/>
        <v>56942.49999999999</v>
      </c>
      <c r="O166" s="201"/>
      <c r="P166" s="202"/>
      <c r="Q166" s="99">
        <f t="shared" si="15"/>
        <v>54827.47000000001</v>
      </c>
      <c r="R166" s="101"/>
      <c r="S166" s="101">
        <f t="shared" si="16"/>
        <v>2337.87</v>
      </c>
      <c r="T166" s="77">
        <f t="shared" si="13"/>
        <v>114107.84</v>
      </c>
      <c r="U166" s="78">
        <f t="shared" si="12"/>
        <v>0</v>
      </c>
      <c r="V166" s="78"/>
      <c r="W166" s="78"/>
      <c r="X166" s="15"/>
      <c r="Y166" s="25"/>
      <c r="Z166" s="145"/>
      <c r="AA166" s="167"/>
      <c r="AB166" s="167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149"/>
    </row>
    <row r="167" spans="2:72" ht="12.75">
      <c r="B167" s="15"/>
      <c r="G167" s="194"/>
      <c r="H167" s="194"/>
      <c r="I167" s="194"/>
      <c r="L167" s="199"/>
      <c r="M167" s="200"/>
      <c r="N167" s="96">
        <f t="shared" si="14"/>
        <v>56942.49999999999</v>
      </c>
      <c r="O167" s="201"/>
      <c r="P167" s="202"/>
      <c r="Q167" s="99">
        <f t="shared" si="15"/>
        <v>54827.47000000001</v>
      </c>
      <c r="R167" s="101"/>
      <c r="S167" s="101">
        <f t="shared" si="16"/>
        <v>2337.87</v>
      </c>
      <c r="T167" s="77">
        <f t="shared" si="13"/>
        <v>114107.84</v>
      </c>
      <c r="U167" s="78">
        <f t="shared" si="12"/>
        <v>0</v>
      </c>
      <c r="V167" s="78"/>
      <c r="W167" s="78"/>
      <c r="Y167" s="25"/>
      <c r="Z167" s="145"/>
      <c r="AA167" s="167"/>
      <c r="AB167" s="167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149"/>
    </row>
    <row r="168" spans="2:72" ht="12.75">
      <c r="B168" s="15"/>
      <c r="G168" s="194"/>
      <c r="H168" s="194"/>
      <c r="I168" s="194"/>
      <c r="L168" s="199"/>
      <c r="M168" s="200"/>
      <c r="N168" s="96">
        <f t="shared" si="14"/>
        <v>56942.49999999999</v>
      </c>
      <c r="O168" s="201"/>
      <c r="P168" s="202"/>
      <c r="Q168" s="99">
        <f t="shared" si="15"/>
        <v>54827.47000000001</v>
      </c>
      <c r="R168" s="101"/>
      <c r="S168" s="101">
        <f t="shared" si="16"/>
        <v>2337.87</v>
      </c>
      <c r="T168" s="77">
        <f t="shared" si="13"/>
        <v>114107.84</v>
      </c>
      <c r="U168" s="78">
        <f t="shared" si="12"/>
        <v>0</v>
      </c>
      <c r="V168" s="78"/>
      <c r="W168" s="78"/>
      <c r="Y168" s="25"/>
      <c r="Z168" s="145"/>
      <c r="AA168" s="167"/>
      <c r="AB168" s="167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149"/>
    </row>
    <row r="169" spans="2:72" ht="12.75">
      <c r="B169" s="15"/>
      <c r="G169" s="194"/>
      <c r="H169" s="194"/>
      <c r="I169" s="194"/>
      <c r="L169" s="199"/>
      <c r="M169" s="200"/>
      <c r="N169" s="96">
        <f t="shared" si="14"/>
        <v>56942.49999999999</v>
      </c>
      <c r="O169" s="201"/>
      <c r="P169" s="202"/>
      <c r="Q169" s="99">
        <f t="shared" si="15"/>
        <v>54827.47000000001</v>
      </c>
      <c r="R169" s="101"/>
      <c r="S169" s="101">
        <f t="shared" si="16"/>
        <v>2337.87</v>
      </c>
      <c r="T169" s="77">
        <f t="shared" si="13"/>
        <v>114107.84</v>
      </c>
      <c r="U169" s="78">
        <f t="shared" si="12"/>
        <v>0</v>
      </c>
      <c r="V169" s="78"/>
      <c r="W169" s="78"/>
      <c r="Y169" s="25"/>
      <c r="Z169" s="145"/>
      <c r="AA169" s="167"/>
      <c r="AB169" s="167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149"/>
    </row>
    <row r="170" spans="2:72" ht="12.75">
      <c r="B170" s="15"/>
      <c r="G170" s="194"/>
      <c r="H170" s="194"/>
      <c r="I170" s="194"/>
      <c r="L170" s="199"/>
      <c r="M170" s="200"/>
      <c r="N170" s="96">
        <f t="shared" si="14"/>
        <v>56942.49999999999</v>
      </c>
      <c r="O170" s="201"/>
      <c r="P170" s="202"/>
      <c r="Q170" s="99">
        <f t="shared" si="15"/>
        <v>54827.47000000001</v>
      </c>
      <c r="R170" s="101"/>
      <c r="S170" s="101">
        <f t="shared" si="16"/>
        <v>2337.87</v>
      </c>
      <c r="T170" s="77">
        <f t="shared" si="13"/>
        <v>114107.84</v>
      </c>
      <c r="U170" s="78">
        <f t="shared" si="12"/>
        <v>0</v>
      </c>
      <c r="V170" s="78"/>
      <c r="W170" s="78"/>
      <c r="X170" s="107"/>
      <c r="Y170" s="25"/>
      <c r="Z170" s="145"/>
      <c r="AA170" s="167"/>
      <c r="AB170" s="167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149"/>
    </row>
    <row r="171" spans="2:70" ht="12.75">
      <c r="B171" s="15"/>
      <c r="G171" s="194"/>
      <c r="H171" s="194"/>
      <c r="I171" s="194"/>
      <c r="L171" s="204"/>
      <c r="M171" s="200"/>
      <c r="N171" s="96">
        <f t="shared" si="14"/>
        <v>56942.49999999999</v>
      </c>
      <c r="O171" s="205"/>
      <c r="P171" s="202"/>
      <c r="Q171" s="99">
        <f t="shared" si="15"/>
        <v>54827.47000000001</v>
      </c>
      <c r="R171" s="101"/>
      <c r="S171" s="101">
        <f t="shared" si="16"/>
        <v>2337.87</v>
      </c>
      <c r="T171" s="77">
        <f t="shared" si="13"/>
        <v>114107.84</v>
      </c>
      <c r="U171" s="78">
        <v>0</v>
      </c>
      <c r="V171" s="78"/>
      <c r="W171" s="77"/>
      <c r="X171" s="77"/>
      <c r="Y171" s="194"/>
      <c r="Z171" s="145"/>
      <c r="AA171" s="113"/>
      <c r="AB171" s="113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BO171" s="28"/>
      <c r="BP171" s="28"/>
      <c r="BQ171" s="28"/>
      <c r="BR171" s="28"/>
    </row>
    <row r="172" spans="1:72" ht="12.75">
      <c r="A172" s="206"/>
      <c r="B172" s="206"/>
      <c r="C172" s="207"/>
      <c r="D172" s="207"/>
      <c r="E172" s="207"/>
      <c r="G172" s="208">
        <f>SUM(G8:G171)</f>
        <v>59243.1</v>
      </c>
      <c r="H172" s="208">
        <f>SUM(H8:H171)</f>
        <v>54789.37999999997</v>
      </c>
      <c r="I172" s="208"/>
      <c r="J172" s="209"/>
      <c r="K172" s="206"/>
      <c r="L172" s="210"/>
      <c r="M172" s="210"/>
      <c r="N172" s="211">
        <f>N171+L172-M172</f>
        <v>56942.49999999999</v>
      </c>
      <c r="O172" s="210"/>
      <c r="P172" s="212"/>
      <c r="Q172" s="75">
        <f>Q171+O172-P172</f>
        <v>54827.47000000001</v>
      </c>
      <c r="R172" s="213"/>
      <c r="S172" s="224">
        <f t="shared" si="16"/>
        <v>2337.87</v>
      </c>
      <c r="T172" s="77">
        <f t="shared" si="13"/>
        <v>114107.84</v>
      </c>
      <c r="U172" s="214">
        <f>SUM(U7:U171)</f>
        <v>4453.720000000005</v>
      </c>
      <c r="V172" s="78"/>
      <c r="W172" s="208"/>
      <c r="X172" s="208"/>
      <c r="Y172" s="215">
        <f>SUM(Y6:Y171)</f>
        <v>115.25999999999993</v>
      </c>
      <c r="Z172" s="216"/>
      <c r="AA172" s="216"/>
      <c r="AB172" s="216"/>
      <c r="AC172" s="231">
        <f>SUM(AC6:AC171)</f>
        <v>-15621.929999999997</v>
      </c>
      <c r="AD172" s="231">
        <f>SUM(AD6:AD171)</f>
        <v>-1204.06</v>
      </c>
      <c r="AE172" s="215"/>
      <c r="AF172" s="215">
        <f aca="true" t="shared" si="17" ref="AF172:BK172">SUM(AF6:AF171)</f>
        <v>0</v>
      </c>
      <c r="AG172" s="215">
        <f>SUM(AG6:AG171)</f>
        <v>-400</v>
      </c>
      <c r="AH172" s="215">
        <f t="shared" si="17"/>
        <v>-5</v>
      </c>
      <c r="AI172" s="215">
        <f t="shared" si="17"/>
        <v>-862.05</v>
      </c>
      <c r="AJ172" s="232">
        <f t="shared" si="17"/>
        <v>-748.6700000000001</v>
      </c>
      <c r="AK172" s="215">
        <f t="shared" si="17"/>
        <v>-222.95000000000002</v>
      </c>
      <c r="AL172" s="232">
        <f t="shared" si="17"/>
        <v>-678.66</v>
      </c>
      <c r="AM172" s="215">
        <f t="shared" si="17"/>
        <v>-536</v>
      </c>
      <c r="AN172" s="215">
        <f t="shared" si="17"/>
        <v>-40</v>
      </c>
      <c r="AO172" s="215">
        <f t="shared" si="17"/>
        <v>0</v>
      </c>
      <c r="AP172" s="215">
        <f t="shared" si="17"/>
        <v>-220</v>
      </c>
      <c r="AQ172" s="215">
        <f t="shared" si="17"/>
        <v>0</v>
      </c>
      <c r="AR172" s="215">
        <f t="shared" si="17"/>
        <v>-74.1</v>
      </c>
      <c r="AS172" s="215">
        <f t="shared" si="17"/>
        <v>-186</v>
      </c>
      <c r="AT172" s="215">
        <f t="shared" si="17"/>
        <v>0</v>
      </c>
      <c r="AU172" s="215">
        <f t="shared" si="17"/>
        <v>3.06</v>
      </c>
      <c r="AV172" s="215">
        <f t="shared" si="17"/>
        <v>-8143.49</v>
      </c>
      <c r="AW172" s="215">
        <f t="shared" si="17"/>
        <v>0</v>
      </c>
      <c r="AX172" s="215">
        <f t="shared" si="17"/>
        <v>-1180</v>
      </c>
      <c r="AY172" s="215">
        <f t="shared" si="17"/>
        <v>0</v>
      </c>
      <c r="AZ172" s="215">
        <f t="shared" si="17"/>
        <v>-29.45</v>
      </c>
      <c r="BA172" s="215">
        <f t="shared" si="17"/>
        <v>-1150</v>
      </c>
      <c r="BB172" s="215">
        <f t="shared" si="17"/>
        <v>-152.91</v>
      </c>
      <c r="BC172" s="215">
        <f t="shared" si="17"/>
        <v>-738</v>
      </c>
      <c r="BD172" s="215">
        <f t="shared" si="17"/>
        <v>-142.8</v>
      </c>
      <c r="BE172" s="215">
        <f t="shared" si="17"/>
        <v>-1828.81</v>
      </c>
      <c r="BF172" s="215">
        <f t="shared" si="17"/>
        <v>0</v>
      </c>
      <c r="BG172" s="215">
        <f t="shared" si="17"/>
        <v>0</v>
      </c>
      <c r="BH172" s="215">
        <f t="shared" si="17"/>
        <v>-403</v>
      </c>
      <c r="BI172" s="215">
        <f t="shared" si="17"/>
        <v>-36</v>
      </c>
      <c r="BJ172" s="215">
        <f t="shared" si="17"/>
        <v>-30</v>
      </c>
      <c r="BK172" s="215">
        <f t="shared" si="17"/>
        <v>-1393</v>
      </c>
      <c r="BL172" s="215">
        <f aca="true" t="shared" si="18" ref="BL172:BS172">SUM(BL6:BL171)</f>
        <v>0</v>
      </c>
      <c r="BM172" s="215">
        <f t="shared" si="18"/>
        <v>0</v>
      </c>
      <c r="BN172" s="215">
        <f>SUM(BN5:BN171)</f>
        <v>0</v>
      </c>
      <c r="BO172" s="215">
        <f t="shared" si="18"/>
        <v>0</v>
      </c>
      <c r="BP172" s="215">
        <f>SUM(BP6:BP171)</f>
        <v>-1189.5</v>
      </c>
      <c r="BQ172" s="215">
        <f t="shared" si="18"/>
        <v>-75</v>
      </c>
      <c r="BR172" s="215">
        <f t="shared" si="18"/>
        <v>-8434.060000000001</v>
      </c>
      <c r="BS172" s="215">
        <f t="shared" si="18"/>
        <v>55000</v>
      </c>
      <c r="BT172" s="217">
        <f>SUM(BT5:BT171)</f>
        <v>-4939.16</v>
      </c>
    </row>
    <row r="173" spans="2:38" ht="15">
      <c r="B173" s="15"/>
      <c r="G173" s="194" t="s">
        <v>22</v>
      </c>
      <c r="H173" s="194" t="s">
        <v>22</v>
      </c>
      <c r="I173" s="194"/>
      <c r="T173" s="194"/>
      <c r="U173" s="228"/>
      <c r="V173" s="239" t="s">
        <v>360</v>
      </c>
      <c r="W173" s="251">
        <v>18253.32</v>
      </c>
      <c r="X173" s="194"/>
      <c r="Y173" s="194" t="s">
        <v>22</v>
      </c>
      <c r="Z173" s="113"/>
      <c r="AA173" s="113"/>
      <c r="AB173" s="237"/>
      <c r="AC173" s="252">
        <v>-15621.93</v>
      </c>
      <c r="AD173" s="252">
        <v>-1204.06</v>
      </c>
      <c r="AJ173" s="253">
        <v>-748.67</v>
      </c>
      <c r="AK173" s="254"/>
      <c r="AL173" s="253">
        <v>-678.66</v>
      </c>
    </row>
    <row r="174" spans="2:71" ht="15">
      <c r="B174" s="15"/>
      <c r="G174" s="194" t="s">
        <v>83</v>
      </c>
      <c r="H174" s="194">
        <f>G172</f>
        <v>59243.1</v>
      </c>
      <c r="I174" s="194"/>
      <c r="N174" s="20" t="s">
        <v>82</v>
      </c>
      <c r="Q174" s="23" t="s">
        <v>82</v>
      </c>
      <c r="T174" s="194"/>
      <c r="V174" s="240" t="s">
        <v>361</v>
      </c>
      <c r="W174" s="235">
        <v>4243.1</v>
      </c>
      <c r="X174" s="235" t="s">
        <v>364</v>
      </c>
      <c r="Y174" s="235">
        <v>4023.83</v>
      </c>
      <c r="Z174" s="113"/>
      <c r="AA174" s="113"/>
      <c r="AB174" s="237"/>
      <c r="AC174" s="233">
        <v>64.21</v>
      </c>
      <c r="AK174" s="218"/>
      <c r="AL174" s="242">
        <v>152</v>
      </c>
      <c r="AM174" s="218"/>
      <c r="AU174" s="234" t="s">
        <v>363</v>
      </c>
      <c r="BS174" s="255">
        <v>55000</v>
      </c>
    </row>
    <row r="175" spans="2:72" ht="15">
      <c r="B175" s="15"/>
      <c r="G175" s="194" t="s">
        <v>84</v>
      </c>
      <c r="H175" s="194">
        <f>H172</f>
        <v>54789.37999999997</v>
      </c>
      <c r="I175" s="194"/>
      <c r="T175" s="194"/>
      <c r="V175" s="241" t="s">
        <v>362</v>
      </c>
      <c r="W175" s="261">
        <v>-36536.06</v>
      </c>
      <c r="X175" s="261">
        <v>-32411.25</v>
      </c>
      <c r="Y175" s="261">
        <v>-4124.81</v>
      </c>
      <c r="Z175" s="262">
        <v>-18253.32</v>
      </c>
      <c r="AC175" s="249"/>
      <c r="AD175" s="249"/>
      <c r="AG175" s="250">
        <v>-400</v>
      </c>
      <c r="AH175" s="249">
        <v>-5</v>
      </c>
      <c r="AI175" s="249">
        <v>-862.05</v>
      </c>
      <c r="AK175" s="249">
        <v>-222.95</v>
      </c>
      <c r="AL175" s="249"/>
      <c r="AM175" s="249">
        <v>-536</v>
      </c>
      <c r="AN175" s="249">
        <v>-40</v>
      </c>
      <c r="AP175" s="249">
        <v>-220</v>
      </c>
      <c r="AR175" s="249">
        <v>-74.1</v>
      </c>
      <c r="AS175" s="249">
        <v>-186</v>
      </c>
      <c r="AW175" s="249">
        <v>-8143.49</v>
      </c>
      <c r="AX175" s="249">
        <v>-1180</v>
      </c>
      <c r="AZ175" s="249">
        <v>-29.45</v>
      </c>
      <c r="BA175" s="249">
        <v>-1150</v>
      </c>
      <c r="BB175" s="249">
        <v>-152.91</v>
      </c>
      <c r="BC175" s="249">
        <v>-738</v>
      </c>
      <c r="BD175" s="249">
        <v>-142.8</v>
      </c>
      <c r="BE175" s="249">
        <v>-1828.81</v>
      </c>
      <c r="BH175" s="249">
        <v>-403</v>
      </c>
      <c r="BI175" s="249">
        <v>-36</v>
      </c>
      <c r="BJ175" s="249">
        <v>-30</v>
      </c>
      <c r="BK175" s="249">
        <v>-1393</v>
      </c>
      <c r="BP175" s="249">
        <v>-1189.5</v>
      </c>
      <c r="BQ175" s="249">
        <v>-75</v>
      </c>
      <c r="BR175" s="249">
        <v>-8434.06</v>
      </c>
      <c r="BT175" s="249">
        <v>-4939.16</v>
      </c>
    </row>
    <row r="176" spans="2:117" ht="15">
      <c r="B176" s="15"/>
      <c r="G176" s="194" t="s">
        <v>85</v>
      </c>
      <c r="H176" s="194">
        <f>H174-H175</f>
        <v>4453.72000000003</v>
      </c>
      <c r="I176" s="194"/>
      <c r="T176" s="194"/>
      <c r="V176" s="237"/>
      <c r="W176" s="244"/>
      <c r="X176" s="244"/>
      <c r="Y176" s="244"/>
      <c r="Z176" s="113"/>
      <c r="AA176" s="238"/>
      <c r="AB176" s="237"/>
      <c r="AC176" s="236"/>
      <c r="AD176" s="236"/>
      <c r="AE176" s="245"/>
      <c r="AF176" s="245"/>
      <c r="AG176" s="245"/>
      <c r="AH176" s="245"/>
      <c r="AI176" s="245"/>
      <c r="AJ176" s="245"/>
      <c r="AK176" s="246"/>
      <c r="AL176" s="243"/>
      <c r="AM176" s="246"/>
      <c r="AN176" s="245"/>
      <c r="AO176" s="245"/>
      <c r="AP176" s="245"/>
      <c r="AQ176" s="245"/>
      <c r="AR176" s="245"/>
      <c r="AS176" s="245"/>
      <c r="AT176" s="245"/>
      <c r="AU176" s="247"/>
      <c r="AV176" s="245"/>
      <c r="AW176" s="245"/>
      <c r="AX176" s="245"/>
      <c r="AY176" s="245"/>
      <c r="AZ176" s="245"/>
      <c r="BA176" s="248"/>
      <c r="BB176" s="248"/>
      <c r="BC176" s="248"/>
      <c r="BD176" s="248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45"/>
      <c r="BR176" s="245"/>
      <c r="BS176" s="245"/>
      <c r="BT176" s="245"/>
      <c r="BU176" s="245"/>
      <c r="BV176" s="245"/>
      <c r="BW176" s="245"/>
      <c r="BX176" s="245"/>
      <c r="BY176" s="245"/>
      <c r="BZ176" s="245"/>
      <c r="CA176" s="245"/>
      <c r="CB176" s="245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DK176" s="245"/>
      <c r="DL176" s="245"/>
      <c r="DM176" s="245"/>
    </row>
    <row r="177" spans="2:33" ht="15">
      <c r="B177" s="15"/>
      <c r="G177" s="194"/>
      <c r="H177" s="194" t="s">
        <v>22</v>
      </c>
      <c r="I177" s="194"/>
      <c r="T177" s="194"/>
      <c r="V177" s="257" t="s">
        <v>365</v>
      </c>
      <c r="W177" s="258">
        <v>-1946.47</v>
      </c>
      <c r="X177" s="194" t="s">
        <v>367</v>
      </c>
      <c r="Y177" s="79">
        <v>-2063.08</v>
      </c>
      <c r="AA177" s="113"/>
      <c r="AB177" s="237"/>
      <c r="AC177" s="236"/>
      <c r="AF177" s="28" t="s">
        <v>22</v>
      </c>
      <c r="AG177" s="28"/>
    </row>
    <row r="178" spans="2:33" ht="15">
      <c r="B178" s="15"/>
      <c r="G178" s="194" t="s">
        <v>111</v>
      </c>
      <c r="H178" s="194">
        <v>4453.72</v>
      </c>
      <c r="I178" s="194"/>
      <c r="T178" s="194"/>
      <c r="V178" s="257" t="s">
        <v>366</v>
      </c>
      <c r="W178" s="259">
        <v>4023.83</v>
      </c>
      <c r="X178" s="194" t="s">
        <v>368</v>
      </c>
      <c r="Y178" s="79">
        <v>-2061.73</v>
      </c>
      <c r="Z178" s="113"/>
      <c r="AA178" s="113"/>
      <c r="AB178" s="113"/>
      <c r="AF178" s="28" t="s">
        <v>22</v>
      </c>
      <c r="AG178" s="28" t="s">
        <v>22</v>
      </c>
    </row>
    <row r="179" spans="7:28" ht="15">
      <c r="G179" s="194"/>
      <c r="H179" s="194"/>
      <c r="I179" s="194"/>
      <c r="T179" s="194"/>
      <c r="V179" s="237"/>
      <c r="W179" s="194"/>
      <c r="X179" s="194"/>
      <c r="Y179" s="260">
        <v>-4124.81</v>
      </c>
      <c r="Z179" s="113"/>
      <c r="AA179" s="113"/>
      <c r="AB179" s="113"/>
    </row>
    <row r="180" spans="7:28" ht="12.75">
      <c r="G180" s="194" t="s">
        <v>86</v>
      </c>
      <c r="H180" s="219">
        <f>H178-H176</f>
        <v>-3.001332515850663E-11</v>
      </c>
      <c r="I180" s="77"/>
      <c r="J180" s="77"/>
      <c r="T180" s="194"/>
      <c r="W180" s="194"/>
      <c r="X180" s="194"/>
      <c r="Y180" s="194"/>
      <c r="Z180" s="113"/>
      <c r="AA180" s="113"/>
      <c r="AB180" s="113"/>
    </row>
    <row r="181" spans="7:28" ht="15">
      <c r="G181" s="194"/>
      <c r="H181" s="194"/>
      <c r="I181" s="194"/>
      <c r="T181" s="194"/>
      <c r="V181" s="256"/>
      <c r="W181" s="194"/>
      <c r="X181" s="194"/>
      <c r="Y181" s="194"/>
      <c r="Z181" s="113"/>
      <c r="AA181" s="113"/>
      <c r="AB181" s="113"/>
    </row>
    <row r="182" spans="20:28" ht="15">
      <c r="T182" s="194"/>
      <c r="V182" s="256"/>
      <c r="W182" s="194"/>
      <c r="X182" s="194"/>
      <c r="Y182" s="194"/>
      <c r="Z182" s="113"/>
      <c r="AA182" s="113"/>
      <c r="AB182" s="113"/>
    </row>
    <row r="183" spans="20:28" ht="15">
      <c r="T183" s="194"/>
      <c r="V183" s="256"/>
      <c r="W183" s="194"/>
      <c r="X183" s="194"/>
      <c r="Y183" s="194"/>
      <c r="Z183" s="113"/>
      <c r="AA183" s="113"/>
      <c r="AB183" s="113"/>
    </row>
    <row r="184" spans="2:28" ht="15">
      <c r="B184" s="71"/>
      <c r="C184" s="71"/>
      <c r="T184" s="194"/>
      <c r="V184" s="256"/>
      <c r="W184" s="194"/>
      <c r="X184" s="194"/>
      <c r="Y184" s="194"/>
      <c r="Z184" s="113"/>
      <c r="AA184" s="113"/>
      <c r="AB184" s="113"/>
    </row>
    <row r="185" spans="7:28" ht="12.75">
      <c r="G185" s="16" t="s">
        <v>87</v>
      </c>
      <c r="H185" s="194">
        <f>T6</f>
        <v>109654.12</v>
      </c>
      <c r="T185" s="194"/>
      <c r="W185" s="194"/>
      <c r="X185" s="194"/>
      <c r="Y185" s="194"/>
      <c r="Z185" s="113"/>
      <c r="AA185" s="113"/>
      <c r="AB185" s="113"/>
    </row>
    <row r="186" spans="7:28" ht="12.75">
      <c r="G186" s="16" t="s">
        <v>88</v>
      </c>
      <c r="H186" s="194">
        <f>H174</f>
        <v>59243.1</v>
      </c>
      <c r="T186" s="194"/>
      <c r="W186" s="194"/>
      <c r="X186" s="194"/>
      <c r="Y186" s="194"/>
      <c r="Z186" s="113"/>
      <c r="AA186" s="113"/>
      <c r="AB186" s="113"/>
    </row>
    <row r="187" spans="7:28" ht="12.75">
      <c r="G187" s="16" t="s">
        <v>89</v>
      </c>
      <c r="H187" s="194">
        <f>H175</f>
        <v>54789.37999999997</v>
      </c>
      <c r="T187" s="194"/>
      <c r="W187" s="194"/>
      <c r="X187" s="194"/>
      <c r="Y187" s="194"/>
      <c r="Z187" s="113"/>
      <c r="AA187" s="113"/>
      <c r="AB187" s="113"/>
    </row>
    <row r="188" spans="7:28" ht="15">
      <c r="G188" s="225"/>
      <c r="H188" s="226"/>
      <c r="T188" s="194"/>
      <c r="V188" s="256"/>
      <c r="W188" s="194"/>
      <c r="X188" s="194"/>
      <c r="Y188" s="194"/>
      <c r="Z188" s="113"/>
      <c r="AA188" s="113"/>
      <c r="AB188" s="113"/>
    </row>
    <row r="189" spans="7:28" ht="12.75">
      <c r="G189" s="16" t="s">
        <v>90</v>
      </c>
      <c r="H189" s="129">
        <v>114107.84</v>
      </c>
      <c r="T189" s="194"/>
      <c r="W189" s="194"/>
      <c r="X189" s="194"/>
      <c r="Y189" s="194"/>
      <c r="Z189" s="113"/>
      <c r="AA189" s="113"/>
      <c r="AB189" s="113"/>
    </row>
    <row r="190" spans="20:28" ht="15">
      <c r="T190" s="194"/>
      <c r="V190" s="256"/>
      <c r="W190" s="194"/>
      <c r="X190" s="194"/>
      <c r="Y190" s="194"/>
      <c r="Z190" s="113"/>
      <c r="AA190" s="113"/>
      <c r="AB190" s="113"/>
    </row>
    <row r="191" spans="7:28" ht="12.75">
      <c r="G191" s="16" t="s">
        <v>358</v>
      </c>
      <c r="H191" s="227">
        <v>1828.81</v>
      </c>
      <c r="T191" s="194"/>
      <c r="W191" s="194"/>
      <c r="X191" s="194"/>
      <c r="Y191" s="194"/>
      <c r="Z191" s="113"/>
      <c r="AA191" s="113"/>
      <c r="AB191" s="113"/>
    </row>
    <row r="192" ht="12.75">
      <c r="H192" s="227">
        <v>400</v>
      </c>
    </row>
    <row r="193" ht="12.75">
      <c r="H193" s="227">
        <v>5</v>
      </c>
    </row>
    <row r="194" spans="4:8" ht="12.75">
      <c r="D194" s="220"/>
      <c r="H194" s="227">
        <v>862.05</v>
      </c>
    </row>
    <row r="195" spans="8:10" ht="12.75">
      <c r="H195" s="227">
        <v>222.95</v>
      </c>
      <c r="J195" s="221"/>
    </row>
    <row r="196" spans="8:11" ht="12.75">
      <c r="H196" s="227">
        <v>536</v>
      </c>
      <c r="J196" s="92"/>
      <c r="K196" s="67"/>
    </row>
    <row r="197" spans="8:10" ht="12.75">
      <c r="H197" s="227">
        <v>40</v>
      </c>
      <c r="J197" s="92"/>
    </row>
    <row r="198" ht="12.75">
      <c r="H198" s="227">
        <v>220</v>
      </c>
    </row>
    <row r="199" ht="12.75">
      <c r="H199" s="227">
        <v>74.1</v>
      </c>
    </row>
    <row r="200" spans="8:10" ht="12.75">
      <c r="H200" s="227">
        <v>186</v>
      </c>
      <c r="J200" s="222"/>
    </row>
    <row r="201" spans="7:10" ht="12.75">
      <c r="G201" s="16" t="s">
        <v>22</v>
      </c>
      <c r="H201" s="227">
        <v>8143.49</v>
      </c>
      <c r="J201" s="92"/>
    </row>
    <row r="202" spans="8:10" ht="12.75">
      <c r="H202" s="227">
        <v>1180</v>
      </c>
      <c r="I202" s="16" t="s">
        <v>22</v>
      </c>
      <c r="J202" s="222"/>
    </row>
    <row r="203" spans="8:10" ht="12.75">
      <c r="H203" s="227">
        <v>29.45</v>
      </c>
      <c r="J203" s="222"/>
    </row>
    <row r="204" ht="12.75">
      <c r="H204" s="227">
        <v>1150</v>
      </c>
    </row>
    <row r="205" spans="8:10" ht="12.75">
      <c r="H205" s="227">
        <v>152.91</v>
      </c>
      <c r="J205" s="222"/>
    </row>
    <row r="206" ht="12.75">
      <c r="H206" s="227">
        <v>738</v>
      </c>
    </row>
    <row r="207" ht="12.75">
      <c r="H207" s="227">
        <v>142.8</v>
      </c>
    </row>
    <row r="208" ht="12.75">
      <c r="H208" s="227">
        <v>403</v>
      </c>
    </row>
    <row r="209" spans="8:10" ht="12.75">
      <c r="H209" s="227">
        <v>36</v>
      </c>
      <c r="J209" s="222"/>
    </row>
    <row r="210" ht="12.75">
      <c r="H210" s="227">
        <v>30</v>
      </c>
    </row>
    <row r="211" ht="12.75">
      <c r="H211" s="227">
        <v>1393</v>
      </c>
    </row>
    <row r="212" ht="12.75">
      <c r="H212" s="227">
        <v>1189.5</v>
      </c>
    </row>
    <row r="213" ht="12.75">
      <c r="H213" s="227">
        <v>75</v>
      </c>
    </row>
    <row r="214" ht="12.75">
      <c r="H214" s="227">
        <v>8434.03</v>
      </c>
    </row>
    <row r="215" ht="12.75">
      <c r="H215" s="227">
        <v>4939.16</v>
      </c>
    </row>
    <row r="216" ht="12.75">
      <c r="H216" s="227"/>
    </row>
    <row r="217" ht="12.75">
      <c r="H217" s="227">
        <v>32411.25</v>
      </c>
    </row>
    <row r="218" ht="12.75">
      <c r="H218" s="227"/>
    </row>
    <row r="219" spans="7:8" ht="12.75">
      <c r="G219" s="16" t="s">
        <v>359</v>
      </c>
      <c r="H219" s="227">
        <v>1698</v>
      </c>
    </row>
    <row r="220" ht="12.75">
      <c r="H220" s="227">
        <v>2210.98</v>
      </c>
    </row>
    <row r="221" ht="12.75">
      <c r="H221" s="227"/>
    </row>
    <row r="222" ht="12.75">
      <c r="H222" s="227">
        <v>36320.23</v>
      </c>
    </row>
    <row r="223" ht="12.75">
      <c r="H223" s="227"/>
    </row>
    <row r="224" ht="12.75">
      <c r="H224" s="227"/>
    </row>
    <row r="225" ht="12.75">
      <c r="H225" s="227"/>
    </row>
    <row r="226" ht="12.75">
      <c r="H226" s="227"/>
    </row>
    <row r="227" ht="12.75">
      <c r="H227" s="227"/>
    </row>
    <row r="228" ht="12.75">
      <c r="H228" s="227"/>
    </row>
    <row r="229" ht="12.75">
      <c r="H229" s="227"/>
    </row>
    <row r="230" ht="12.75">
      <c r="H230" s="227"/>
    </row>
    <row r="231" ht="12.75">
      <c r="H231" s="227"/>
    </row>
    <row r="232" ht="12.75">
      <c r="H232" s="227"/>
    </row>
    <row r="233" ht="12.75">
      <c r="H233" s="227"/>
    </row>
    <row r="234" ht="12.75">
      <c r="H234" s="227"/>
    </row>
    <row r="235" ht="12.75">
      <c r="H235" s="227"/>
    </row>
    <row r="236" ht="12.75">
      <c r="H236" s="227"/>
    </row>
    <row r="237" ht="12.75">
      <c r="H237" s="227"/>
    </row>
    <row r="238" ht="12.75">
      <c r="H238" s="227"/>
    </row>
    <row r="239" ht="12.75">
      <c r="H239" s="227"/>
    </row>
    <row r="240" ht="12.75">
      <c r="H240" s="227"/>
    </row>
    <row r="241" ht="12.75">
      <c r="H241" s="227"/>
    </row>
    <row r="242" ht="12.75">
      <c r="H242" s="227"/>
    </row>
    <row r="243" ht="12.75">
      <c r="H243" s="227"/>
    </row>
    <row r="244" ht="12.75">
      <c r="H244" s="227"/>
    </row>
    <row r="245" ht="12.75">
      <c r="H245" s="227"/>
    </row>
    <row r="246" ht="12.75">
      <c r="H246" s="227"/>
    </row>
    <row r="247" ht="12.75">
      <c r="H247" s="227"/>
    </row>
    <row r="248" ht="12.75">
      <c r="H248" s="227"/>
    </row>
    <row r="249" ht="12.75">
      <c r="H249" s="227"/>
    </row>
    <row r="250" ht="12.75">
      <c r="H250" s="227"/>
    </row>
    <row r="251" ht="12.75">
      <c r="H251" s="227"/>
    </row>
    <row r="252" ht="12.75">
      <c r="H252" s="227"/>
    </row>
    <row r="253" ht="12.75">
      <c r="H253" s="227"/>
    </row>
    <row r="254" ht="12.75">
      <c r="H254" s="227"/>
    </row>
    <row r="255" ht="12.75">
      <c r="H255" s="227"/>
    </row>
  </sheetData>
  <sheetProtection/>
  <autoFilter ref="A1:HO209"/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PageLayoutView="0" workbookViewId="0" topLeftCell="A1">
      <selection activeCell="J108" sqref="J108"/>
    </sheetView>
  </sheetViews>
  <sheetFormatPr defaultColWidth="11.57421875" defaultRowHeight="12.75"/>
  <cols>
    <col min="1" max="1" width="53.00390625" style="272" customWidth="1"/>
    <col min="2" max="2" width="12.421875" style="273" hidden="1" customWidth="1"/>
    <col min="3" max="3" width="11.57421875" style="274" hidden="1" customWidth="1"/>
    <col min="4" max="4" width="15.57421875" style="273" hidden="1" customWidth="1"/>
    <col min="5" max="5" width="17.57421875" style="275" customWidth="1"/>
    <col min="6" max="6" width="14.8515625" style="274" customWidth="1"/>
    <col min="7" max="7" width="12.8515625" style="276" customWidth="1"/>
    <col min="8" max="8" width="13.421875" style="276" customWidth="1"/>
    <col min="9" max="9" width="15.57421875" style="276" customWidth="1"/>
    <col min="10" max="10" width="44.57421875" style="277" customWidth="1"/>
    <col min="11" max="11" width="40.8515625" style="272" customWidth="1"/>
    <col min="12" max="16384" width="11.57421875" style="272" customWidth="1"/>
  </cols>
  <sheetData>
    <row r="1" ht="12.75">
      <c r="A1" s="272" t="s">
        <v>145</v>
      </c>
    </row>
    <row r="2" spans="1:6" ht="12.75">
      <c r="A2" s="278" t="s">
        <v>154</v>
      </c>
      <c r="F2" s="274" t="s">
        <v>22</v>
      </c>
    </row>
    <row r="3" spans="1:11" s="264" customFormat="1" ht="12.75">
      <c r="A3" s="279" t="s">
        <v>29</v>
      </c>
      <c r="C3" s="265" t="s">
        <v>23</v>
      </c>
      <c r="D3" s="266" t="s">
        <v>25</v>
      </c>
      <c r="E3" s="265" t="s">
        <v>152</v>
      </c>
      <c r="F3" s="266" t="s">
        <v>24</v>
      </c>
      <c r="G3" s="280" t="s">
        <v>41</v>
      </c>
      <c r="H3" s="280" t="s">
        <v>80</v>
      </c>
      <c r="I3" s="280" t="s">
        <v>153</v>
      </c>
      <c r="J3" s="281" t="s">
        <v>371</v>
      </c>
      <c r="K3" s="279" t="s">
        <v>22</v>
      </c>
    </row>
    <row r="4" spans="3:10" s="264" customFormat="1" ht="12.75">
      <c r="C4" s="265" t="s">
        <v>27</v>
      </c>
      <c r="D4" s="266" t="s">
        <v>27</v>
      </c>
      <c r="E4" s="282"/>
      <c r="F4" s="266" t="s">
        <v>26</v>
      </c>
      <c r="G4" s="280" t="s">
        <v>42</v>
      </c>
      <c r="H4" s="280" t="s">
        <v>81</v>
      </c>
      <c r="I4" s="283"/>
      <c r="J4" s="277"/>
    </row>
    <row r="5" spans="1:11" s="264" customFormat="1" ht="12.75">
      <c r="A5" s="284" t="str">
        <f>Detail!AC3</f>
        <v>Direct Employee costs (inc PAYE)</v>
      </c>
      <c r="B5" s="264" t="s">
        <v>52</v>
      </c>
      <c r="C5" s="282" t="e">
        <f>#REF!</f>
        <v>#REF!</v>
      </c>
      <c r="D5" s="285">
        <v>4800</v>
      </c>
      <c r="E5" s="286">
        <f>Detail!AC4</f>
        <v>17013</v>
      </c>
      <c r="F5" s="287">
        <f>-Detail!AC172</f>
        <v>15621.929999999997</v>
      </c>
      <c r="G5" s="287">
        <f>E5</f>
        <v>17013</v>
      </c>
      <c r="H5" s="270">
        <f>F5/E5</f>
        <v>0.9182348792100157</v>
      </c>
      <c r="I5" s="288" t="s">
        <v>22</v>
      </c>
      <c r="J5" s="289" t="s">
        <v>369</v>
      </c>
      <c r="K5" s="264" t="s">
        <v>22</v>
      </c>
    </row>
    <row r="6" spans="1:10" s="264" customFormat="1" ht="12.75">
      <c r="A6" s="284" t="s">
        <v>129</v>
      </c>
      <c r="C6" s="282"/>
      <c r="D6" s="285"/>
      <c r="E6" s="286">
        <f>Detail!AD4</f>
        <v>1124</v>
      </c>
      <c r="F6" s="287">
        <f>-Detail!AD172</f>
        <v>1204.06</v>
      </c>
      <c r="G6" s="287">
        <f>E6</f>
        <v>1124</v>
      </c>
      <c r="H6" s="270">
        <f>F6/E6</f>
        <v>1.0712277580071174</v>
      </c>
      <c r="I6" s="288"/>
      <c r="J6" s="277"/>
    </row>
    <row r="7" spans="1:10" s="264" customFormat="1" ht="12.75">
      <c r="A7" s="284" t="s">
        <v>94</v>
      </c>
      <c r="C7" s="282"/>
      <c r="D7" s="285"/>
      <c r="E7" s="286">
        <f>Detail!AE4</f>
        <v>1000</v>
      </c>
      <c r="F7" s="287">
        <f>-Detail!AE172</f>
        <v>0</v>
      </c>
      <c r="G7" s="287">
        <f aca="true" t="shared" si="0" ref="G7:G23">E7</f>
        <v>1000</v>
      </c>
      <c r="H7" s="270">
        <f aca="true" t="shared" si="1" ref="H7:H24">F7/E7</f>
        <v>0</v>
      </c>
      <c r="I7" s="288"/>
      <c r="J7" s="277"/>
    </row>
    <row r="8" spans="1:11" s="264" customFormat="1" ht="12.75">
      <c r="A8" s="284" t="str">
        <f>Detail!AF3</f>
        <v>Civic Expenses &amp; Regalia &amp; Minute Clerk</v>
      </c>
      <c r="B8" s="264" t="s">
        <v>55</v>
      </c>
      <c r="C8" s="282" t="e">
        <f>#REF!</f>
        <v>#REF!</v>
      </c>
      <c r="D8" s="285">
        <v>50</v>
      </c>
      <c r="E8" s="286">
        <f>Detail!AF4</f>
        <v>0</v>
      </c>
      <c r="F8" s="287">
        <f>-Detail!AF172</f>
        <v>0</v>
      </c>
      <c r="G8" s="287">
        <f t="shared" si="0"/>
        <v>0</v>
      </c>
      <c r="H8" s="270">
        <v>0</v>
      </c>
      <c r="I8" s="288" t="s">
        <v>22</v>
      </c>
      <c r="J8" s="277" t="s">
        <v>22</v>
      </c>
      <c r="K8" s="264" t="s">
        <v>22</v>
      </c>
    </row>
    <row r="9" spans="1:13" s="264" customFormat="1" ht="11.25" customHeight="1">
      <c r="A9" s="284" t="str">
        <f>Detail!AG3</f>
        <v>Internal &amp; External Auditors Fees</v>
      </c>
      <c r="B9" s="264" t="s">
        <v>56</v>
      </c>
      <c r="C9" s="282" t="e">
        <f>#REF!</f>
        <v>#REF!</v>
      </c>
      <c r="D9" s="285">
        <v>1060</v>
      </c>
      <c r="E9" s="286">
        <f>Detail!AG4</f>
        <v>500</v>
      </c>
      <c r="F9" s="287">
        <f>-Detail!AG172</f>
        <v>400</v>
      </c>
      <c r="G9" s="287">
        <f t="shared" si="0"/>
        <v>500</v>
      </c>
      <c r="H9" s="270">
        <f t="shared" si="1"/>
        <v>0.8</v>
      </c>
      <c r="I9" s="288" t="s">
        <v>22</v>
      </c>
      <c r="J9" s="277" t="s">
        <v>22</v>
      </c>
      <c r="K9" s="264" t="s">
        <v>22</v>
      </c>
      <c r="M9" s="264" t="s">
        <v>44</v>
      </c>
    </row>
    <row r="10" spans="1:10" s="264" customFormat="1" ht="12.75">
      <c r="A10" s="284" t="str">
        <f>Detail!AH3</f>
        <v>Bank Charges</v>
      </c>
      <c r="B10" s="264" t="s">
        <v>57</v>
      </c>
      <c r="C10" s="282" t="e">
        <f>#REF!</f>
        <v>#REF!</v>
      </c>
      <c r="D10" s="285">
        <v>37.41</v>
      </c>
      <c r="E10" s="286">
        <f>Detail!AH4</f>
        <v>0</v>
      </c>
      <c r="F10" s="287">
        <f>-Detail!AH172</f>
        <v>5</v>
      </c>
      <c r="G10" s="287">
        <f>E10</f>
        <v>0</v>
      </c>
      <c r="H10" s="270">
        <v>0</v>
      </c>
      <c r="I10" s="288" t="s">
        <v>22</v>
      </c>
      <c r="J10" s="289" t="s">
        <v>376</v>
      </c>
    </row>
    <row r="11" spans="1:10" s="264" customFormat="1" ht="12.75">
      <c r="A11" s="284" t="str">
        <f>Detail!AI3</f>
        <v>PC Insurance</v>
      </c>
      <c r="B11" s="264" t="s">
        <v>58</v>
      </c>
      <c r="C11" s="282" t="e">
        <f>#REF!</f>
        <v>#REF!</v>
      </c>
      <c r="D11" s="285">
        <v>410</v>
      </c>
      <c r="E11" s="286">
        <f>Detail!AI4</f>
        <v>900</v>
      </c>
      <c r="F11" s="287">
        <f>-Detail!AI172</f>
        <v>862.05</v>
      </c>
      <c r="G11" s="287">
        <f t="shared" si="0"/>
        <v>900</v>
      </c>
      <c r="H11" s="270">
        <f t="shared" si="1"/>
        <v>0.9578333333333333</v>
      </c>
      <c r="I11" s="288" t="s">
        <v>22</v>
      </c>
      <c r="J11" s="277" t="s">
        <v>22</v>
      </c>
    </row>
    <row r="12" spans="1:10" s="264" customFormat="1" ht="12.75">
      <c r="A12" s="284" t="str">
        <f>Detail!AJ3</f>
        <v>Clerks Expenses - post, print &amp; stationery</v>
      </c>
      <c r="B12" s="264" t="s">
        <v>59</v>
      </c>
      <c r="C12" s="282" t="e">
        <f>#REF!</f>
        <v>#REF!</v>
      </c>
      <c r="D12" s="285">
        <v>0</v>
      </c>
      <c r="E12" s="286">
        <f>Detail!AJ4</f>
        <v>350</v>
      </c>
      <c r="F12" s="287">
        <f>-Detail!AJ172</f>
        <v>748.6700000000001</v>
      </c>
      <c r="G12" s="287">
        <f>E12</f>
        <v>350</v>
      </c>
      <c r="H12" s="270">
        <f>F12/E12</f>
        <v>2.139057142857143</v>
      </c>
      <c r="I12" s="288" t="s">
        <v>22</v>
      </c>
      <c r="J12" s="289" t="s">
        <v>370</v>
      </c>
    </row>
    <row r="13" spans="1:10" s="264" customFormat="1" ht="12.75">
      <c r="A13" s="284" t="s">
        <v>114</v>
      </c>
      <c r="C13" s="282"/>
      <c r="D13" s="285"/>
      <c r="E13" s="286">
        <f>Detail!AK4</f>
        <v>350</v>
      </c>
      <c r="F13" s="287">
        <f>-Detail!AK172</f>
        <v>222.95000000000002</v>
      </c>
      <c r="G13" s="287">
        <f>E13</f>
        <v>350</v>
      </c>
      <c r="H13" s="270">
        <f>F13/E13</f>
        <v>0.637</v>
      </c>
      <c r="I13" s="288"/>
      <c r="J13" s="289" t="s">
        <v>377</v>
      </c>
    </row>
    <row r="14" spans="1:11" s="264" customFormat="1" ht="12.75">
      <c r="A14" s="284" t="str">
        <f>Detail!AL3</f>
        <v>Telephone, Fax,Computer &amp; Broadband &amp; software</v>
      </c>
      <c r="B14" s="264" t="s">
        <v>60</v>
      </c>
      <c r="C14" s="282" t="e">
        <f>#REF!</f>
        <v>#REF!</v>
      </c>
      <c r="D14" s="285">
        <v>672.05</v>
      </c>
      <c r="E14" s="286">
        <f>Detail!AL4</f>
        <v>700</v>
      </c>
      <c r="F14" s="287">
        <f>-Detail!AL172</f>
        <v>678.66</v>
      </c>
      <c r="G14" s="287">
        <f t="shared" si="0"/>
        <v>700</v>
      </c>
      <c r="H14" s="270">
        <f t="shared" si="1"/>
        <v>0.9695142857142857</v>
      </c>
      <c r="I14" s="288" t="s">
        <v>22</v>
      </c>
      <c r="J14" s="277"/>
      <c r="K14" s="264" t="s">
        <v>22</v>
      </c>
    </row>
    <row r="15" spans="1:10" s="264" customFormat="1" ht="25.5">
      <c r="A15" s="284" t="str">
        <f>Detail!AM3</f>
        <v>Hire of Meeting Rooms</v>
      </c>
      <c r="B15" s="264" t="s">
        <v>61</v>
      </c>
      <c r="C15" s="282" t="e">
        <f>#REF!</f>
        <v>#REF!</v>
      </c>
      <c r="D15" s="285">
        <v>110</v>
      </c>
      <c r="E15" s="286">
        <f>Detail!AM4</f>
        <v>350</v>
      </c>
      <c r="F15" s="287">
        <f>-Detail!AM172</f>
        <v>536</v>
      </c>
      <c r="G15" s="287">
        <f t="shared" si="0"/>
        <v>350</v>
      </c>
      <c r="H15" s="270">
        <f t="shared" si="1"/>
        <v>1.5314285714285714</v>
      </c>
      <c r="I15" s="288" t="s">
        <v>22</v>
      </c>
      <c r="J15" s="289" t="s">
        <v>350</v>
      </c>
    </row>
    <row r="16" spans="1:10" s="264" customFormat="1" ht="12.75">
      <c r="A16" s="284" t="s">
        <v>134</v>
      </c>
      <c r="C16" s="282"/>
      <c r="D16" s="285"/>
      <c r="E16" s="286">
        <f>Detail!AN4</f>
        <v>70</v>
      </c>
      <c r="F16" s="287">
        <f>-Detail!AN172</f>
        <v>40</v>
      </c>
      <c r="G16" s="287">
        <f>E16</f>
        <v>70</v>
      </c>
      <c r="H16" s="270">
        <f>F16/E16</f>
        <v>0.5714285714285714</v>
      </c>
      <c r="I16" s="288"/>
      <c r="J16" s="277"/>
    </row>
    <row r="17" spans="1:10" s="264" customFormat="1" ht="12.75">
      <c r="A17" s="284" t="s">
        <v>118</v>
      </c>
      <c r="C17" s="282"/>
      <c r="D17" s="285"/>
      <c r="E17" s="286">
        <f>Detail!AO4</f>
        <v>60</v>
      </c>
      <c r="F17" s="287">
        <f>-Detail!AO172</f>
        <v>0</v>
      </c>
      <c r="G17" s="287">
        <f>E17</f>
        <v>60</v>
      </c>
      <c r="H17" s="270">
        <f>F17/E17</f>
        <v>0</v>
      </c>
      <c r="I17" s="288"/>
      <c r="J17" s="277"/>
    </row>
    <row r="18" spans="1:10" s="264" customFormat="1" ht="12.75">
      <c r="A18" s="284" t="s">
        <v>140</v>
      </c>
      <c r="C18" s="282"/>
      <c r="D18" s="285"/>
      <c r="E18" s="286">
        <f>Detail!AP4</f>
        <v>300</v>
      </c>
      <c r="F18" s="287">
        <f>-Detail!AP172</f>
        <v>220</v>
      </c>
      <c r="G18" s="287">
        <f>E18</f>
        <v>300</v>
      </c>
      <c r="H18" s="270">
        <f>F18/E18</f>
        <v>0.7333333333333333</v>
      </c>
      <c r="I18" s="288"/>
      <c r="J18" s="277"/>
    </row>
    <row r="19" spans="1:10" s="264" customFormat="1" ht="12.75">
      <c r="A19" s="284" t="str">
        <f>Detail!AQ3</f>
        <v>Office Equipment (Repairs and Renewals)</v>
      </c>
      <c r="B19" s="264" t="s">
        <v>62</v>
      </c>
      <c r="C19" s="282" t="e">
        <f>#REF!</f>
        <v>#REF!</v>
      </c>
      <c r="D19" s="285">
        <v>270</v>
      </c>
      <c r="E19" s="286">
        <f>Detail!AQ4</f>
        <v>0</v>
      </c>
      <c r="F19" s="287">
        <f>-Detail!AQ172</f>
        <v>0</v>
      </c>
      <c r="G19" s="287">
        <f t="shared" si="0"/>
        <v>0</v>
      </c>
      <c r="H19" s="270">
        <v>0</v>
      </c>
      <c r="I19" s="288" t="s">
        <v>22</v>
      </c>
      <c r="J19" s="277" t="s">
        <v>22</v>
      </c>
    </row>
    <row r="20" spans="1:11" s="264" customFormat="1" ht="12.75">
      <c r="A20" s="284" t="str">
        <f>Detail!AR3</f>
        <v>Member and Employee course and travel exps</v>
      </c>
      <c r="B20" s="264" t="s">
        <v>63</v>
      </c>
      <c r="C20" s="282" t="e">
        <f>#REF!</f>
        <v>#REF!</v>
      </c>
      <c r="D20" s="285">
        <v>450</v>
      </c>
      <c r="E20" s="286">
        <f>Detail!AR4</f>
        <v>600</v>
      </c>
      <c r="F20" s="287">
        <f>-Detail!AR172</f>
        <v>74.1</v>
      </c>
      <c r="G20" s="287">
        <f t="shared" si="0"/>
        <v>600</v>
      </c>
      <c r="H20" s="270">
        <f t="shared" si="1"/>
        <v>0.12349999999999998</v>
      </c>
      <c r="I20" s="288" t="s">
        <v>22</v>
      </c>
      <c r="J20" s="277" t="s">
        <v>22</v>
      </c>
      <c r="K20" s="264" t="s">
        <v>22</v>
      </c>
    </row>
    <row r="21" spans="1:10" s="264" customFormat="1" ht="12.75">
      <c r="A21" s="284" t="str">
        <f>Detail!AS3</f>
        <v>Publications &amp; Books &amp; SLCC Membership</v>
      </c>
      <c r="B21" s="264" t="s">
        <v>64</v>
      </c>
      <c r="C21" s="282" t="e">
        <f>#REF!</f>
        <v>#REF!</v>
      </c>
      <c r="D21" s="285">
        <v>100</v>
      </c>
      <c r="E21" s="286">
        <f>Detail!AS4</f>
        <v>170</v>
      </c>
      <c r="F21" s="287">
        <f>-Detail!AS172</f>
        <v>186</v>
      </c>
      <c r="G21" s="287">
        <f t="shared" si="0"/>
        <v>170</v>
      </c>
      <c r="H21" s="270">
        <f t="shared" si="1"/>
        <v>1.0941176470588236</v>
      </c>
      <c r="I21" s="288" t="s">
        <v>22</v>
      </c>
      <c r="J21" s="289" t="s">
        <v>351</v>
      </c>
    </row>
    <row r="22" spans="1:11" s="264" customFormat="1" ht="12.75">
      <c r="A22" s="290" t="str">
        <f>Detail!AT3</f>
        <v>Election  *** SR1</v>
      </c>
      <c r="B22" s="290" t="s">
        <v>65</v>
      </c>
      <c r="C22" s="291" t="e">
        <f>#REF!</f>
        <v>#REF!</v>
      </c>
      <c r="D22" s="292">
        <v>20</v>
      </c>
      <c r="E22" s="293">
        <f>Detail!AT4</f>
        <v>0</v>
      </c>
      <c r="F22" s="294">
        <f>-Detail!AT172</f>
        <v>0</v>
      </c>
      <c r="G22" s="294">
        <f t="shared" si="0"/>
        <v>0</v>
      </c>
      <c r="H22" s="295">
        <v>0</v>
      </c>
      <c r="I22" s="288" t="s">
        <v>22</v>
      </c>
      <c r="J22" s="277"/>
      <c r="K22" s="264" t="s">
        <v>22</v>
      </c>
    </row>
    <row r="23" spans="1:10" s="264" customFormat="1" ht="12.75">
      <c r="A23" s="264" t="str">
        <f>Detail!AU3</f>
        <v>Bank Interest Received</v>
      </c>
      <c r="B23" s="264" t="s">
        <v>66</v>
      </c>
      <c r="C23" s="282" t="e">
        <f>#REF!</f>
        <v>#REF!</v>
      </c>
      <c r="D23" s="285">
        <v>95</v>
      </c>
      <c r="E23" s="286">
        <f>Detail!AU4</f>
        <v>-5</v>
      </c>
      <c r="F23" s="287">
        <f>-Detail!AU172</f>
        <v>-3.06</v>
      </c>
      <c r="G23" s="287">
        <f t="shared" si="0"/>
        <v>-5</v>
      </c>
      <c r="H23" s="296">
        <f t="shared" si="1"/>
        <v>0.612</v>
      </c>
      <c r="I23" s="288" t="s">
        <v>22</v>
      </c>
      <c r="J23" s="277"/>
    </row>
    <row r="24" spans="1:10" s="264" customFormat="1" ht="12.75">
      <c r="A24" s="263" t="s">
        <v>28</v>
      </c>
      <c r="C24" s="265" t="e">
        <f>SUM(C5:C23)</f>
        <v>#REF!</v>
      </c>
      <c r="D24" s="266">
        <f>SUM(D5:D23)</f>
        <v>8074.46</v>
      </c>
      <c r="E24" s="265">
        <f>SUM(E5:E23)</f>
        <v>23482</v>
      </c>
      <c r="F24" s="266">
        <f>SUM(F5:F23)</f>
        <v>20796.359999999997</v>
      </c>
      <c r="G24" s="266">
        <f>SUM(G5:G23)</f>
        <v>23482</v>
      </c>
      <c r="H24" s="267">
        <f t="shared" si="1"/>
        <v>0.8856298441359338</v>
      </c>
      <c r="I24" s="266">
        <f>SUM(I5:I23)</f>
        <v>0</v>
      </c>
      <c r="J24" s="277"/>
    </row>
    <row r="25" spans="1:10" s="264" customFormat="1" ht="12.75">
      <c r="A25" s="263"/>
      <c r="C25" s="265"/>
      <c r="D25" s="266"/>
      <c r="E25" s="265"/>
      <c r="F25" s="266"/>
      <c r="G25" s="266"/>
      <c r="H25" s="266"/>
      <c r="I25" s="266"/>
      <c r="J25" s="277"/>
    </row>
    <row r="26" spans="1:10" s="264" customFormat="1" ht="12.75">
      <c r="A26" s="279" t="s">
        <v>31</v>
      </c>
      <c r="C26" s="265" t="s">
        <v>23</v>
      </c>
      <c r="D26" s="266" t="s">
        <v>25</v>
      </c>
      <c r="E26" s="265" t="s">
        <v>152</v>
      </c>
      <c r="F26" s="266" t="s">
        <v>24</v>
      </c>
      <c r="G26" s="280" t="s">
        <v>41</v>
      </c>
      <c r="H26" s="280" t="s">
        <v>80</v>
      </c>
      <c r="I26" s="280" t="s">
        <v>153</v>
      </c>
      <c r="J26" s="277"/>
    </row>
    <row r="27" spans="3:10" s="264" customFormat="1" ht="12.75">
      <c r="C27" s="265" t="s">
        <v>27</v>
      </c>
      <c r="D27" s="266" t="s">
        <v>27</v>
      </c>
      <c r="E27" s="282"/>
      <c r="F27" s="266" t="s">
        <v>26</v>
      </c>
      <c r="G27" s="280" t="s">
        <v>42</v>
      </c>
      <c r="H27" s="280" t="s">
        <v>81</v>
      </c>
      <c r="I27" s="283"/>
      <c r="J27" s="277"/>
    </row>
    <row r="28" spans="1:10" s="264" customFormat="1" ht="12.75">
      <c r="A28" s="264" t="str">
        <f>Detail!AV3</f>
        <v>Gardening Contract</v>
      </c>
      <c r="B28" s="264" t="s">
        <v>67</v>
      </c>
      <c r="C28" s="282" t="e">
        <f>#REF!</f>
        <v>#REF!</v>
      </c>
      <c r="D28" s="285">
        <v>738</v>
      </c>
      <c r="E28" s="286">
        <f>Detail!AV4</f>
        <v>10000</v>
      </c>
      <c r="F28" s="287">
        <f>-Detail!AV172</f>
        <v>8143.49</v>
      </c>
      <c r="G28" s="288">
        <f>E28</f>
        <v>10000</v>
      </c>
      <c r="H28" s="270">
        <f aca="true" t="shared" si="2" ref="H28:H36">F28/E28</f>
        <v>0.814349</v>
      </c>
      <c r="I28" s="280"/>
      <c r="J28" s="277"/>
    </row>
    <row r="29" spans="1:10" s="264" customFormat="1" ht="12.75">
      <c r="A29" s="264" t="str">
        <f>Detail!AW3</f>
        <v>Tree Planting &amp; Surgery</v>
      </c>
      <c r="B29" s="264" t="s">
        <v>68</v>
      </c>
      <c r="C29" s="282" t="e">
        <f>#REF!</f>
        <v>#REF!</v>
      </c>
      <c r="D29" s="285">
        <v>715.6</v>
      </c>
      <c r="E29" s="286">
        <f>Detail!AW4</f>
        <v>1000</v>
      </c>
      <c r="F29" s="287">
        <f>-Detail!AW172</f>
        <v>0</v>
      </c>
      <c r="G29" s="288">
        <f aca="true" t="shared" si="3" ref="G29:G34">E29</f>
        <v>1000</v>
      </c>
      <c r="H29" s="270">
        <f t="shared" si="2"/>
        <v>0</v>
      </c>
      <c r="I29" s="288" t="s">
        <v>22</v>
      </c>
      <c r="J29" s="277"/>
    </row>
    <row r="30" spans="1:10" s="264" customFormat="1" ht="12.75">
      <c r="A30" s="290" t="str">
        <f>Detail!AX3</f>
        <v>St Andrews Chrurchyard Maintenance ***SR13</v>
      </c>
      <c r="C30" s="282"/>
      <c r="D30" s="285"/>
      <c r="E30" s="293">
        <f>Detail!AX4</f>
        <v>850</v>
      </c>
      <c r="F30" s="294">
        <f>-Detail!AX172</f>
        <v>1180</v>
      </c>
      <c r="G30" s="297">
        <f>E30</f>
        <v>850</v>
      </c>
      <c r="H30" s="295">
        <f>F30/E30</f>
        <v>1.388235294117647</v>
      </c>
      <c r="I30" s="288"/>
      <c r="J30" s="289" t="s">
        <v>352</v>
      </c>
    </row>
    <row r="31" spans="1:10" s="264" customFormat="1" ht="12.75">
      <c r="A31" s="290" t="s">
        <v>98</v>
      </c>
      <c r="B31" s="290" t="s">
        <v>69</v>
      </c>
      <c r="C31" s="298" t="e">
        <f>#REF!</f>
        <v>#REF!</v>
      </c>
      <c r="D31" s="299" t="e">
        <f>#REF!</f>
        <v>#REF!</v>
      </c>
      <c r="E31" s="293">
        <f>Detail!AY4</f>
        <v>200</v>
      </c>
      <c r="F31" s="294">
        <f>-Detail!AY172</f>
        <v>0</v>
      </c>
      <c r="G31" s="297">
        <f t="shared" si="3"/>
        <v>200</v>
      </c>
      <c r="H31" s="295">
        <f t="shared" si="2"/>
        <v>0</v>
      </c>
      <c r="I31" s="288" t="s">
        <v>22</v>
      </c>
      <c r="J31" s="277"/>
    </row>
    <row r="32" spans="1:10" s="264" customFormat="1" ht="12.75">
      <c r="A32" s="290" t="str">
        <f>Detail!AZ3</f>
        <v>Street Furniture Repairs &amp; Renewals &amp; speed activated sign ***SR4</v>
      </c>
      <c r="B32" s="290" t="s">
        <v>70</v>
      </c>
      <c r="C32" s="298">
        <v>500</v>
      </c>
      <c r="D32" s="299">
        <v>1000</v>
      </c>
      <c r="E32" s="293">
        <f>Detail!AZ4</f>
        <v>1000</v>
      </c>
      <c r="F32" s="294">
        <f>-Detail!AZ172</f>
        <v>29.45</v>
      </c>
      <c r="G32" s="297">
        <f t="shared" si="3"/>
        <v>1000</v>
      </c>
      <c r="H32" s="295">
        <f t="shared" si="2"/>
        <v>0.02945</v>
      </c>
      <c r="I32" s="288" t="s">
        <v>22</v>
      </c>
      <c r="J32" s="277"/>
    </row>
    <row r="33" spans="1:10" s="264" customFormat="1" ht="12.75">
      <c r="A33" s="264" t="str">
        <f>Detail!BA3</f>
        <v>Outside Contractor Grass Cutting</v>
      </c>
      <c r="B33" s="264" t="s">
        <v>53</v>
      </c>
      <c r="C33" s="282"/>
      <c r="D33" s="285"/>
      <c r="E33" s="286">
        <f>Detail!BA4</f>
        <v>1212</v>
      </c>
      <c r="F33" s="287">
        <f>-Detail!BA172</f>
        <v>1150</v>
      </c>
      <c r="G33" s="288">
        <f t="shared" si="3"/>
        <v>1212</v>
      </c>
      <c r="H33" s="270">
        <f t="shared" si="2"/>
        <v>0.9488448844884488</v>
      </c>
      <c r="I33" s="288" t="s">
        <v>22</v>
      </c>
      <c r="J33" s="277"/>
    </row>
    <row r="34" spans="1:10" s="264" customFormat="1" ht="12.75">
      <c r="A34" s="264" t="str">
        <f>Detail!BB3</f>
        <v>Extra plants and bulbs to enhance gardens</v>
      </c>
      <c r="B34" s="264" t="s">
        <v>54</v>
      </c>
      <c r="C34" s="282"/>
      <c r="D34" s="285"/>
      <c r="E34" s="286">
        <f>Detail!BB4</f>
        <v>250</v>
      </c>
      <c r="F34" s="287">
        <f>-Detail!BB172</f>
        <v>152.91</v>
      </c>
      <c r="G34" s="288">
        <f t="shared" si="3"/>
        <v>250</v>
      </c>
      <c r="H34" s="270">
        <f t="shared" si="2"/>
        <v>0.61164</v>
      </c>
      <c r="I34" s="288" t="s">
        <v>22</v>
      </c>
      <c r="J34" s="277" t="s">
        <v>22</v>
      </c>
    </row>
    <row r="35" spans="1:10" s="264" customFormat="1" ht="12.75">
      <c r="A35" s="264" t="s">
        <v>117</v>
      </c>
      <c r="C35" s="282"/>
      <c r="D35" s="285"/>
      <c r="E35" s="286">
        <f>Detail!BC4</f>
        <v>1000</v>
      </c>
      <c r="F35" s="287">
        <f>-Detail!BC172</f>
        <v>738</v>
      </c>
      <c r="G35" s="288">
        <f>E35</f>
        <v>1000</v>
      </c>
      <c r="H35" s="270">
        <f>F35/E35</f>
        <v>0.738</v>
      </c>
      <c r="I35" s="288"/>
      <c r="J35" s="277"/>
    </row>
    <row r="36" spans="1:10" s="264" customFormat="1" ht="12.75">
      <c r="A36" s="263" t="s">
        <v>28</v>
      </c>
      <c r="C36" s="265" t="e">
        <f>SUM(C28:C32)</f>
        <v>#REF!</v>
      </c>
      <c r="D36" s="266" t="e">
        <f>SUM(D28:D32)</f>
        <v>#REF!</v>
      </c>
      <c r="E36" s="265">
        <f>SUM(E28:E35)</f>
        <v>15512</v>
      </c>
      <c r="F36" s="265">
        <f>SUM(F28:F35)</f>
        <v>11393.85</v>
      </c>
      <c r="G36" s="265">
        <f>SUM(G28:G35)</f>
        <v>15512</v>
      </c>
      <c r="H36" s="267">
        <f t="shared" si="2"/>
        <v>0.7345184373388345</v>
      </c>
      <c r="I36" s="265">
        <f>SUM(I28:I34)</f>
        <v>0</v>
      </c>
      <c r="J36" s="300" t="s">
        <v>22</v>
      </c>
    </row>
    <row r="37" spans="3:10" s="264" customFormat="1" ht="12.75">
      <c r="C37" s="282"/>
      <c r="D37" s="285"/>
      <c r="E37" s="282"/>
      <c r="F37" s="285"/>
      <c r="G37" s="301"/>
      <c r="H37" s="301"/>
      <c r="I37" s="283"/>
      <c r="J37" s="277"/>
    </row>
    <row r="38" spans="1:10" s="264" customFormat="1" ht="12.75">
      <c r="A38" s="279" t="s">
        <v>32</v>
      </c>
      <c r="C38" s="265" t="s">
        <v>23</v>
      </c>
      <c r="D38" s="266" t="s">
        <v>25</v>
      </c>
      <c r="E38" s="265" t="s">
        <v>152</v>
      </c>
      <c r="F38" s="269" t="s">
        <v>24</v>
      </c>
      <c r="G38" s="269" t="s">
        <v>41</v>
      </c>
      <c r="H38" s="280" t="s">
        <v>80</v>
      </c>
      <c r="I38" s="280" t="s">
        <v>153</v>
      </c>
      <c r="J38" s="277"/>
    </row>
    <row r="39" spans="3:10" s="264" customFormat="1" ht="12.75">
      <c r="C39" s="265" t="s">
        <v>27</v>
      </c>
      <c r="D39" s="266" t="s">
        <v>27</v>
      </c>
      <c r="E39" s="286"/>
      <c r="F39" s="269" t="s">
        <v>26</v>
      </c>
      <c r="G39" s="269" t="s">
        <v>42</v>
      </c>
      <c r="H39" s="280" t="s">
        <v>81</v>
      </c>
      <c r="I39" s="288"/>
      <c r="J39" s="277"/>
    </row>
    <row r="40" spans="1:10" s="264" customFormat="1" ht="12.75">
      <c r="A40" s="264" t="str">
        <f>Detail!BD3</f>
        <v>Crawley Playground ROSPA Safety Reports</v>
      </c>
      <c r="B40" s="264" t="s">
        <v>55</v>
      </c>
      <c r="C40" s="282" t="e">
        <f>#REF!</f>
        <v>#REF!</v>
      </c>
      <c r="D40" s="285" t="e">
        <f>#REF!</f>
        <v>#REF!</v>
      </c>
      <c r="E40" s="286">
        <f>Detail!BD4</f>
        <v>150</v>
      </c>
      <c r="F40" s="287">
        <f>-Detail!BD172</f>
        <v>142.8</v>
      </c>
      <c r="G40" s="288">
        <f>E40</f>
        <v>150</v>
      </c>
      <c r="H40" s="270">
        <f>F40/E40</f>
        <v>0.9520000000000001</v>
      </c>
      <c r="I40" s="288" t="s">
        <v>22</v>
      </c>
      <c r="J40" s="277" t="s">
        <v>22</v>
      </c>
    </row>
    <row r="41" spans="1:10" s="264" customFormat="1" ht="12.75">
      <c r="A41" s="264" t="str">
        <f>Detail!BE3</f>
        <v>Crawley Playground Equipment Repairs, Replacement and Cleaning</v>
      </c>
      <c r="B41" s="264" t="s">
        <v>71</v>
      </c>
      <c r="C41" s="282" t="e">
        <f>#REF!</f>
        <v>#REF!</v>
      </c>
      <c r="D41" s="285">
        <v>645</v>
      </c>
      <c r="E41" s="286">
        <f>Detail!BE4</f>
        <v>1700</v>
      </c>
      <c r="F41" s="287">
        <f>-Detail!BE172</f>
        <v>1828.81</v>
      </c>
      <c r="G41" s="288">
        <f>E41</f>
        <v>1700</v>
      </c>
      <c r="H41" s="270">
        <f>F41/E41</f>
        <v>1.0757705882352941</v>
      </c>
      <c r="I41" s="288" t="s">
        <v>22</v>
      </c>
      <c r="J41" s="289" t="s">
        <v>353</v>
      </c>
    </row>
    <row r="42" spans="1:10" s="264" customFormat="1" ht="12.75">
      <c r="A42" s="264" t="str">
        <f>Detail!BF3</f>
        <v>Crawley Playground repairs to fencing</v>
      </c>
      <c r="B42" s="264" t="s">
        <v>72</v>
      </c>
      <c r="C42" s="282">
        <v>0</v>
      </c>
      <c r="D42" s="285">
        <v>0</v>
      </c>
      <c r="E42" s="286">
        <f>Detail!BF4</f>
        <v>0</v>
      </c>
      <c r="F42" s="287">
        <f>-Detail!BF172</f>
        <v>0</v>
      </c>
      <c r="G42" s="288">
        <f>E42</f>
        <v>0</v>
      </c>
      <c r="H42" s="270">
        <v>0</v>
      </c>
      <c r="I42" s="288" t="s">
        <v>22</v>
      </c>
      <c r="J42" s="277" t="s">
        <v>22</v>
      </c>
    </row>
    <row r="43" spans="1:10" s="264" customFormat="1" ht="12.75">
      <c r="A43" s="290" t="str">
        <f>Detail!BG3</f>
        <v>Playround Equipment Repair, Replace or renew ***SR8</v>
      </c>
      <c r="B43" s="290" t="s">
        <v>73</v>
      </c>
      <c r="C43" s="291"/>
      <c r="D43" s="292"/>
      <c r="E43" s="293">
        <f>Detail!BG4</f>
        <v>0</v>
      </c>
      <c r="F43" s="294">
        <f>-Detail!BG172</f>
        <v>0</v>
      </c>
      <c r="G43" s="297">
        <f>E43</f>
        <v>0</v>
      </c>
      <c r="H43" s="295">
        <v>0</v>
      </c>
      <c r="I43" s="288" t="s">
        <v>22</v>
      </c>
      <c r="J43" s="277" t="s">
        <v>22</v>
      </c>
    </row>
    <row r="44" spans="1:10" s="264" customFormat="1" ht="12.75">
      <c r="A44" s="263" t="s">
        <v>28</v>
      </c>
      <c r="C44" s="265" t="e">
        <f>SUM(C40:C43)</f>
        <v>#REF!</v>
      </c>
      <c r="D44" s="266" t="e">
        <f>SUM(D40:D43)</f>
        <v>#REF!</v>
      </c>
      <c r="E44" s="268">
        <f>SUM(E40:E43)</f>
        <v>1850</v>
      </c>
      <c r="F44" s="269">
        <f>SUM(F40:F43)</f>
        <v>1971.61</v>
      </c>
      <c r="G44" s="269">
        <f>SUM(G40:G43)</f>
        <v>1850</v>
      </c>
      <c r="H44" s="267">
        <f>F44/E44</f>
        <v>1.0657351351351352</v>
      </c>
      <c r="I44" s="269">
        <f>SUM(I40:I43)</f>
        <v>0</v>
      </c>
      <c r="J44" s="277"/>
    </row>
    <row r="45" spans="3:10" s="264" customFormat="1" ht="12.75">
      <c r="C45" s="282"/>
      <c r="D45" s="285"/>
      <c r="E45" s="282"/>
      <c r="F45" s="285"/>
      <c r="G45" s="301"/>
      <c r="H45" s="270" t="s">
        <v>22</v>
      </c>
      <c r="I45" s="283"/>
      <c r="J45" s="277"/>
    </row>
    <row r="46" spans="1:10" s="264" customFormat="1" ht="12.75">
      <c r="A46" s="279" t="s">
        <v>33</v>
      </c>
      <c r="C46" s="265" t="s">
        <v>23</v>
      </c>
      <c r="D46" s="266" t="s">
        <v>25</v>
      </c>
      <c r="E46" s="265" t="s">
        <v>152</v>
      </c>
      <c r="F46" s="269" t="s">
        <v>24</v>
      </c>
      <c r="G46" s="269" t="s">
        <v>41</v>
      </c>
      <c r="H46" s="280" t="s">
        <v>80</v>
      </c>
      <c r="I46" s="280" t="s">
        <v>153</v>
      </c>
      <c r="J46" s="277"/>
    </row>
    <row r="47" spans="3:10" s="264" customFormat="1" ht="12.75">
      <c r="C47" s="265" t="s">
        <v>27</v>
      </c>
      <c r="D47" s="266" t="s">
        <v>27</v>
      </c>
      <c r="E47" s="286"/>
      <c r="F47" s="269" t="s">
        <v>26</v>
      </c>
      <c r="G47" s="269" t="s">
        <v>42</v>
      </c>
      <c r="H47" s="280" t="s">
        <v>81</v>
      </c>
      <c r="I47" s="288"/>
      <c r="J47" s="277"/>
    </row>
    <row r="48" spans="1:10" s="264" customFormat="1" ht="12.75">
      <c r="A48" s="264" t="str">
        <f>Detail!BH3</f>
        <v>BATPC</v>
      </c>
      <c r="B48" s="264" t="s">
        <v>74</v>
      </c>
      <c r="C48" s="282" t="e">
        <f>#REF!</f>
        <v>#REF!</v>
      </c>
      <c r="D48" s="285" t="e">
        <f>#REF!</f>
        <v>#REF!</v>
      </c>
      <c r="E48" s="286">
        <f>Detail!BH4</f>
        <v>425</v>
      </c>
      <c r="F48" s="287">
        <f>-Detail!BH172</f>
        <v>403</v>
      </c>
      <c r="G48" s="288">
        <f>E48</f>
        <v>425</v>
      </c>
      <c r="H48" s="270">
        <f>F48/E48</f>
        <v>0.9482352941176471</v>
      </c>
      <c r="I48" s="288" t="s">
        <v>22</v>
      </c>
      <c r="J48" s="277" t="s">
        <v>22</v>
      </c>
    </row>
    <row r="49" spans="1:10" s="264" customFormat="1" ht="12.75">
      <c r="A49" s="264" t="str">
        <f>Detail!BI3</f>
        <v>CPRE</v>
      </c>
      <c r="B49" s="264" t="s">
        <v>75</v>
      </c>
      <c r="C49" s="282" t="e">
        <f>#REF!</f>
        <v>#REF!</v>
      </c>
      <c r="D49" s="302" t="e">
        <f>#REF!</f>
        <v>#REF!</v>
      </c>
      <c r="E49" s="286">
        <f>Detail!BI4</f>
        <v>50</v>
      </c>
      <c r="F49" s="287">
        <f>-Detail!BI172</f>
        <v>36</v>
      </c>
      <c r="G49" s="288">
        <f>E49</f>
        <v>50</v>
      </c>
      <c r="H49" s="270">
        <f>F49/E49</f>
        <v>0.72</v>
      </c>
      <c r="I49" s="288" t="s">
        <v>22</v>
      </c>
      <c r="J49" s="277"/>
    </row>
    <row r="50" spans="1:10" s="264" customFormat="1" ht="12.75">
      <c r="A50" s="264" t="str">
        <f>Detail!BJ3</f>
        <v>Chiltern Society</v>
      </c>
      <c r="B50" s="264" t="s">
        <v>76</v>
      </c>
      <c r="C50" s="282" t="e">
        <f>#REF!</f>
        <v>#REF!</v>
      </c>
      <c r="D50" s="285" t="e">
        <f>#REF!</f>
        <v>#REF!</v>
      </c>
      <c r="E50" s="286">
        <f>Detail!BJ4</f>
        <v>30</v>
      </c>
      <c r="F50" s="287">
        <f>-Detail!BJ172</f>
        <v>30</v>
      </c>
      <c r="G50" s="288">
        <f>E50</f>
        <v>30</v>
      </c>
      <c r="H50" s="270">
        <f>F50/E50</f>
        <v>1</v>
      </c>
      <c r="I50" s="288" t="s">
        <v>22</v>
      </c>
      <c r="J50" s="277"/>
    </row>
    <row r="51" spans="1:10" s="264" customFormat="1" ht="12.75">
      <c r="A51" s="263" t="s">
        <v>28</v>
      </c>
      <c r="C51" s="265" t="e">
        <f>SUM(C48:C50)</f>
        <v>#REF!</v>
      </c>
      <c r="D51" s="266" t="e">
        <f>SUM(D48:D50)</f>
        <v>#REF!</v>
      </c>
      <c r="E51" s="268">
        <f>SUM(E48:E50)</f>
        <v>505</v>
      </c>
      <c r="F51" s="269">
        <f>SUM(F48:F50)</f>
        <v>469</v>
      </c>
      <c r="G51" s="268">
        <f>SUM(G48:G50)</f>
        <v>505</v>
      </c>
      <c r="H51" s="267">
        <f>F51/E51</f>
        <v>0.9287128712871288</v>
      </c>
      <c r="I51" s="268">
        <f>SUM(I48:I50)</f>
        <v>0</v>
      </c>
      <c r="J51" s="277"/>
    </row>
    <row r="52" spans="3:10" s="264" customFormat="1" ht="12.75">
      <c r="C52" s="282"/>
      <c r="D52" s="285"/>
      <c r="E52" s="282"/>
      <c r="F52" s="285"/>
      <c r="G52" s="283"/>
      <c r="H52" s="267" t="s">
        <v>22</v>
      </c>
      <c r="I52" s="283"/>
      <c r="J52" s="277"/>
    </row>
    <row r="53" spans="1:10" s="264" customFormat="1" ht="12.75">
      <c r="A53" s="303" t="s">
        <v>34</v>
      </c>
      <c r="B53" s="264" t="s">
        <v>77</v>
      </c>
      <c r="C53" s="265" t="e">
        <f>#REF!</f>
        <v>#REF!</v>
      </c>
      <c r="D53" s="266">
        <v>994</v>
      </c>
      <c r="E53" s="304">
        <f>Detail!BK4</f>
        <v>1393</v>
      </c>
      <c r="F53" s="305">
        <f>-Detail!BK172</f>
        <v>1393</v>
      </c>
      <c r="G53" s="306">
        <f>F53</f>
        <v>1393</v>
      </c>
      <c r="H53" s="307">
        <f>F53/E53</f>
        <v>1</v>
      </c>
      <c r="I53" s="308">
        <v>0</v>
      </c>
      <c r="J53" s="277" t="s">
        <v>22</v>
      </c>
    </row>
    <row r="54" spans="3:10" s="264" customFormat="1" ht="12.75">
      <c r="C54" s="282"/>
      <c r="D54" s="285"/>
      <c r="E54" s="282"/>
      <c r="F54" s="285"/>
      <c r="G54" s="301"/>
      <c r="H54" s="270" t="s">
        <v>22</v>
      </c>
      <c r="I54" s="283"/>
      <c r="J54" s="277"/>
    </row>
    <row r="55" spans="1:10" s="264" customFormat="1" ht="12.75">
      <c r="A55" s="279" t="s">
        <v>35</v>
      </c>
      <c r="C55" s="265" t="s">
        <v>23</v>
      </c>
      <c r="D55" s="266" t="s">
        <v>25</v>
      </c>
      <c r="E55" s="265" t="s">
        <v>152</v>
      </c>
      <c r="F55" s="266" t="s">
        <v>24</v>
      </c>
      <c r="G55" s="280" t="s">
        <v>41</v>
      </c>
      <c r="H55" s="280" t="s">
        <v>80</v>
      </c>
      <c r="I55" s="280" t="s">
        <v>153</v>
      </c>
      <c r="J55" s="277"/>
    </row>
    <row r="56" spans="3:10" s="264" customFormat="1" ht="12.75">
      <c r="C56" s="265" t="s">
        <v>27</v>
      </c>
      <c r="D56" s="266" t="s">
        <v>27</v>
      </c>
      <c r="E56" s="282"/>
      <c r="F56" s="266" t="s">
        <v>26</v>
      </c>
      <c r="G56" s="280" t="s">
        <v>42</v>
      </c>
      <c r="H56" s="280" t="s">
        <v>81</v>
      </c>
      <c r="I56" s="283"/>
      <c r="J56" s="277"/>
    </row>
    <row r="57" spans="1:10" s="264" customFormat="1" ht="12.75">
      <c r="A57" s="290" t="str">
        <f>Detail!BL3</f>
        <v>Professional Consultancy Fees ***SR2</v>
      </c>
      <c r="B57" s="290" t="s">
        <v>78</v>
      </c>
      <c r="C57" s="298">
        <v>0</v>
      </c>
      <c r="D57" s="299">
        <v>0</v>
      </c>
      <c r="E57" s="291">
        <f>Detail!BL4</f>
        <v>0</v>
      </c>
      <c r="F57" s="292">
        <f>-Detail!BL172</f>
        <v>0</v>
      </c>
      <c r="G57" s="292"/>
      <c r="H57" s="295">
        <v>0</v>
      </c>
      <c r="I57" s="283">
        <v>0</v>
      </c>
      <c r="J57" s="277"/>
    </row>
    <row r="58" spans="1:10" s="264" customFormat="1" ht="12.75">
      <c r="A58" s="263" t="s">
        <v>28</v>
      </c>
      <c r="C58" s="265">
        <f>SUM(C57:C57)</f>
        <v>0</v>
      </c>
      <c r="D58" s="266">
        <f>SUM(D57:D57)</f>
        <v>0</v>
      </c>
      <c r="E58" s="265">
        <f>SUM(E57:E57)</f>
        <v>0</v>
      </c>
      <c r="F58" s="265">
        <f>SUM(F57:F57)</f>
        <v>0</v>
      </c>
      <c r="G58" s="265">
        <f>SUM(G57:G57)</f>
        <v>0</v>
      </c>
      <c r="H58" s="270">
        <v>0</v>
      </c>
      <c r="I58" s="265">
        <f>SUM(I57:I57)</f>
        <v>0</v>
      </c>
      <c r="J58" s="277"/>
    </row>
    <row r="59" spans="3:10" s="264" customFormat="1" ht="12.75">
      <c r="C59" s="282"/>
      <c r="D59" s="285"/>
      <c r="E59" s="282"/>
      <c r="F59" s="285"/>
      <c r="G59" s="301"/>
      <c r="H59" s="270" t="s">
        <v>22</v>
      </c>
      <c r="I59" s="283"/>
      <c r="J59" s="277"/>
    </row>
    <row r="60" spans="1:10" s="264" customFormat="1" ht="12.75">
      <c r="A60" s="279" t="s">
        <v>121</v>
      </c>
      <c r="C60" s="265" t="s">
        <v>23</v>
      </c>
      <c r="D60" s="266" t="s">
        <v>25</v>
      </c>
      <c r="E60" s="265" t="s">
        <v>152</v>
      </c>
      <c r="F60" s="266" t="s">
        <v>24</v>
      </c>
      <c r="G60" s="280" t="s">
        <v>41</v>
      </c>
      <c r="H60" s="280" t="s">
        <v>80</v>
      </c>
      <c r="I60" s="280" t="s">
        <v>153</v>
      </c>
      <c r="J60" s="277"/>
    </row>
    <row r="61" spans="3:10" s="264" customFormat="1" ht="12.75">
      <c r="C61" s="265" t="s">
        <v>27</v>
      </c>
      <c r="D61" s="266" t="s">
        <v>27</v>
      </c>
      <c r="E61" s="282"/>
      <c r="F61" s="266" t="s">
        <v>26</v>
      </c>
      <c r="G61" s="280" t="s">
        <v>42</v>
      </c>
      <c r="H61" s="280" t="s">
        <v>81</v>
      </c>
      <c r="I61" s="283"/>
      <c r="J61" s="277"/>
    </row>
    <row r="62" spans="1:10" s="264" customFormat="1" ht="12.75">
      <c r="A62" s="264" t="str">
        <f>Detail!BM3</f>
        <v>Village Hall CCTV Insurance Costs</v>
      </c>
      <c r="B62" s="264" t="s">
        <v>79</v>
      </c>
      <c r="C62" s="282" t="e">
        <f>#REF!</f>
        <v>#REF!</v>
      </c>
      <c r="D62" s="302" t="e">
        <f>#REF!</f>
        <v>#REF!</v>
      </c>
      <c r="E62" s="282">
        <f>Detail!BM4</f>
        <v>150</v>
      </c>
      <c r="F62" s="285">
        <f>-Detail!BM172</f>
        <v>0</v>
      </c>
      <c r="G62" s="283">
        <f>E62</f>
        <v>150</v>
      </c>
      <c r="H62" s="270">
        <f>F62/E62</f>
        <v>0</v>
      </c>
      <c r="I62" s="283" t="s">
        <v>22</v>
      </c>
      <c r="J62" s="277"/>
    </row>
    <row r="63" spans="1:10" s="264" customFormat="1" ht="12.75">
      <c r="A63" s="264" t="s">
        <v>124</v>
      </c>
      <c r="C63" s="282"/>
      <c r="D63" s="302"/>
      <c r="E63" s="282">
        <f>Detail!BN4</f>
        <v>100</v>
      </c>
      <c r="F63" s="285">
        <f>-Detail!BN172</f>
        <v>0</v>
      </c>
      <c r="G63" s="283">
        <f>E63</f>
        <v>100</v>
      </c>
      <c r="H63" s="270">
        <f>F63/E63</f>
        <v>0</v>
      </c>
      <c r="I63" s="283"/>
      <c r="J63" s="277"/>
    </row>
    <row r="64" spans="1:10" s="264" customFormat="1" ht="12.75">
      <c r="A64" s="263" t="s">
        <v>28</v>
      </c>
      <c r="C64" s="265" t="e">
        <f>SUM(C62:C62)</f>
        <v>#REF!</v>
      </c>
      <c r="D64" s="266" t="e">
        <f>SUM(D62:D62)</f>
        <v>#REF!</v>
      </c>
      <c r="E64" s="265">
        <f>SUM(E62:E63)</f>
        <v>250</v>
      </c>
      <c r="F64" s="265">
        <f>SUM(F62:F63)</f>
        <v>0</v>
      </c>
      <c r="G64" s="265">
        <f>SUM(G62:G63)</f>
        <v>250</v>
      </c>
      <c r="H64" s="267">
        <f>F64/E64</f>
        <v>0</v>
      </c>
      <c r="I64" s="265">
        <f>SUM(I62:I62)</f>
        <v>0</v>
      </c>
      <c r="J64" s="277"/>
    </row>
    <row r="65" spans="3:10" s="264" customFormat="1" ht="12.75">
      <c r="C65" s="282"/>
      <c r="D65" s="285"/>
      <c r="E65" s="282"/>
      <c r="F65" s="285"/>
      <c r="G65" s="283"/>
      <c r="H65" s="270" t="s">
        <v>22</v>
      </c>
      <c r="I65" s="283"/>
      <c r="J65" s="277"/>
    </row>
    <row r="66" spans="1:10" s="264" customFormat="1" ht="12.75">
      <c r="A66" s="279" t="s">
        <v>36</v>
      </c>
      <c r="C66" s="265" t="s">
        <v>23</v>
      </c>
      <c r="D66" s="266" t="s">
        <v>25</v>
      </c>
      <c r="E66" s="265" t="s">
        <v>152</v>
      </c>
      <c r="F66" s="269" t="s">
        <v>24</v>
      </c>
      <c r="G66" s="269" t="s">
        <v>41</v>
      </c>
      <c r="H66" s="280" t="s">
        <v>80</v>
      </c>
      <c r="I66" s="280" t="s">
        <v>153</v>
      </c>
      <c r="J66" s="277"/>
    </row>
    <row r="67" spans="3:10" s="264" customFormat="1" ht="12.75">
      <c r="C67" s="265" t="s">
        <v>27</v>
      </c>
      <c r="D67" s="266" t="s">
        <v>27</v>
      </c>
      <c r="E67" s="286"/>
      <c r="F67" s="269" t="s">
        <v>26</v>
      </c>
      <c r="G67" s="269" t="s">
        <v>42</v>
      </c>
      <c r="H67" s="280" t="s">
        <v>81</v>
      </c>
      <c r="I67" s="288"/>
      <c r="J67" s="277"/>
    </row>
    <row r="68" spans="1:10" s="264" customFormat="1" ht="12.75">
      <c r="A68" s="264" t="s">
        <v>150</v>
      </c>
      <c r="B68" s="264" t="s">
        <v>68</v>
      </c>
      <c r="C68" s="282" t="e">
        <f>#REF!</f>
        <v>#REF!</v>
      </c>
      <c r="D68" s="285">
        <v>-367.5</v>
      </c>
      <c r="E68" s="286">
        <f>Detail!BR4</f>
        <v>11000</v>
      </c>
      <c r="F68" s="287">
        <f>-Detail!BR172</f>
        <v>8434.060000000001</v>
      </c>
      <c r="G68" s="288">
        <f>E68</f>
        <v>11000</v>
      </c>
      <c r="H68" s="270">
        <f>F68/E68</f>
        <v>0.7667327272727273</v>
      </c>
      <c r="I68" s="288" t="s">
        <v>22</v>
      </c>
      <c r="J68" s="277" t="s">
        <v>22</v>
      </c>
    </row>
    <row r="69" spans="1:10" s="264" customFormat="1" ht="12.75">
      <c r="A69" s="264" t="s">
        <v>141</v>
      </c>
      <c r="C69" s="282"/>
      <c r="D69" s="285"/>
      <c r="E69" s="286">
        <f>Detail!BP4</f>
        <v>1100</v>
      </c>
      <c r="F69" s="287">
        <f>-Detail!BP172</f>
        <v>1189.5</v>
      </c>
      <c r="G69" s="288">
        <f>E69</f>
        <v>1100</v>
      </c>
      <c r="H69" s="270">
        <f>F69/E69</f>
        <v>1.0813636363636363</v>
      </c>
      <c r="I69" s="288"/>
      <c r="J69" s="277"/>
    </row>
    <row r="70" spans="1:10" s="264" customFormat="1" ht="12.75">
      <c r="A70" s="264" t="str">
        <f>Detail!BQ3</f>
        <v>Royal British Legion Poppy Appeal</v>
      </c>
      <c r="B70" s="264" t="s">
        <v>52</v>
      </c>
      <c r="C70" s="282" t="e">
        <f>#REF!</f>
        <v>#REF!</v>
      </c>
      <c r="D70" s="285" t="e">
        <f>#REF!</f>
        <v>#REF!</v>
      </c>
      <c r="E70" s="286">
        <f>Detail!BQ4</f>
        <v>75</v>
      </c>
      <c r="F70" s="287">
        <f>-Detail!BQ172</f>
        <v>75</v>
      </c>
      <c r="G70" s="288">
        <f>E70</f>
        <v>75</v>
      </c>
      <c r="H70" s="270">
        <f>F70/E70</f>
        <v>1</v>
      </c>
      <c r="I70" s="288" t="s">
        <v>22</v>
      </c>
      <c r="J70" s="277"/>
    </row>
    <row r="71" spans="1:10" s="264" customFormat="1" ht="12.75">
      <c r="A71" s="290" t="s">
        <v>132</v>
      </c>
      <c r="B71" s="290"/>
      <c r="C71" s="291"/>
      <c r="D71" s="292"/>
      <c r="E71" s="293">
        <f>Detail!BO4</f>
        <v>4000</v>
      </c>
      <c r="F71" s="294">
        <f>-Detail!BO172</f>
        <v>0</v>
      </c>
      <c r="G71" s="297">
        <f>E71</f>
        <v>4000</v>
      </c>
      <c r="H71" s="295">
        <f>F71/G70</f>
        <v>0</v>
      </c>
      <c r="I71" s="297"/>
      <c r="J71" s="277"/>
    </row>
    <row r="72" spans="1:10" s="264" customFormat="1" ht="12.75">
      <c r="A72" s="263" t="s">
        <v>28</v>
      </c>
      <c r="C72" s="265" t="e">
        <f>SUM(C68:C70)</f>
        <v>#REF!</v>
      </c>
      <c r="D72" s="266" t="e">
        <f>SUM(D68:D70)</f>
        <v>#REF!</v>
      </c>
      <c r="E72" s="268">
        <f>SUM(E68:E71)</f>
        <v>16175</v>
      </c>
      <c r="F72" s="268">
        <f>SUM(F68:F71)</f>
        <v>9698.560000000001</v>
      </c>
      <c r="G72" s="268">
        <f>SUM(G68:G71)</f>
        <v>16175</v>
      </c>
      <c r="H72" s="267">
        <f>F72/E72</f>
        <v>0.599601854714065</v>
      </c>
      <c r="I72" s="268">
        <f>SUM(I68:I70)</f>
        <v>0</v>
      </c>
      <c r="J72" s="277"/>
    </row>
    <row r="73" spans="2:10" s="264" customFormat="1" ht="12.75">
      <c r="B73" s="285"/>
      <c r="C73" s="282"/>
      <c r="D73" s="285"/>
      <c r="E73" s="309"/>
      <c r="F73" s="282"/>
      <c r="G73" s="283"/>
      <c r="H73" s="283"/>
      <c r="I73" s="301"/>
      <c r="J73" s="277"/>
    </row>
    <row r="74" spans="2:10" s="264" customFormat="1" ht="13.5" customHeight="1">
      <c r="B74" s="285"/>
      <c r="C74" s="282"/>
      <c r="D74" s="285"/>
      <c r="E74" s="310"/>
      <c r="F74" s="282"/>
      <c r="G74" s="283"/>
      <c r="H74" s="283"/>
      <c r="I74" s="301"/>
      <c r="J74" s="277"/>
    </row>
    <row r="75" spans="2:10" s="264" customFormat="1" ht="12.75">
      <c r="B75" s="285"/>
      <c r="C75" s="282"/>
      <c r="D75" s="285"/>
      <c r="E75" s="309"/>
      <c r="F75" s="282"/>
      <c r="G75" s="283"/>
      <c r="H75" s="283"/>
      <c r="I75" s="301"/>
      <c r="J75" s="277"/>
    </row>
    <row r="76" spans="2:10" s="264" customFormat="1" ht="12.75">
      <c r="B76" s="285"/>
      <c r="C76" s="282"/>
      <c r="D76" s="285"/>
      <c r="E76" s="309"/>
      <c r="F76" s="282"/>
      <c r="G76" s="301"/>
      <c r="H76" s="301"/>
      <c r="I76" s="301"/>
      <c r="J76" s="277"/>
    </row>
    <row r="77" spans="1:10" s="264" customFormat="1" ht="12.75">
      <c r="A77" s="311" t="s">
        <v>37</v>
      </c>
      <c r="B77" s="312"/>
      <c r="C77" s="313"/>
      <c r="D77" s="312"/>
      <c r="E77" s="314" t="s">
        <v>152</v>
      </c>
      <c r="F77" s="315" t="s">
        <v>24</v>
      </c>
      <c r="G77" s="316" t="s">
        <v>43</v>
      </c>
      <c r="H77" s="316" t="s">
        <v>139</v>
      </c>
      <c r="I77" s="317" t="s">
        <v>153</v>
      </c>
      <c r="J77" s="277"/>
    </row>
    <row r="78" spans="1:10" s="264" customFormat="1" ht="12.75">
      <c r="A78" s="311"/>
      <c r="B78" s="312"/>
      <c r="C78" s="313"/>
      <c r="D78" s="312"/>
      <c r="E78" s="318" t="s">
        <v>22</v>
      </c>
      <c r="F78" s="315" t="s">
        <v>26</v>
      </c>
      <c r="G78" s="316" t="s">
        <v>42</v>
      </c>
      <c r="H78" s="316"/>
      <c r="I78" s="316" t="s">
        <v>22</v>
      </c>
      <c r="J78" s="277"/>
    </row>
    <row r="79" spans="1:10" s="264" customFormat="1" ht="12.75">
      <c r="A79" s="311"/>
      <c r="B79" s="312"/>
      <c r="C79" s="313"/>
      <c r="D79" s="312"/>
      <c r="E79" s="313"/>
      <c r="F79" s="313"/>
      <c r="G79" s="319"/>
      <c r="H79" s="319"/>
      <c r="I79" s="319"/>
      <c r="J79" s="277"/>
    </row>
    <row r="80" spans="1:10" s="264" customFormat="1" ht="25.5">
      <c r="A80" s="320" t="str">
        <f>A3</f>
        <v>ADMINISTRATION</v>
      </c>
      <c r="B80" s="312"/>
      <c r="C80" s="313"/>
      <c r="D80" s="312"/>
      <c r="E80" s="313">
        <f>E24</f>
        <v>23482</v>
      </c>
      <c r="F80" s="313">
        <f>F24</f>
        <v>20796.359999999997</v>
      </c>
      <c r="G80" s="313">
        <f>G24</f>
        <v>23482</v>
      </c>
      <c r="H80" s="321">
        <f>H24</f>
        <v>0.8856298441359338</v>
      </c>
      <c r="I80" s="312"/>
      <c r="J80" s="289" t="s">
        <v>372</v>
      </c>
    </row>
    <row r="81" spans="1:10" s="264" customFormat="1" ht="12.75">
      <c r="A81" s="320" t="str">
        <f>A26</f>
        <v>HIGHWAYS AND AMENITY AREAS</v>
      </c>
      <c r="B81" s="312"/>
      <c r="C81" s="313"/>
      <c r="D81" s="312"/>
      <c r="E81" s="313">
        <f>E36</f>
        <v>15512</v>
      </c>
      <c r="F81" s="313">
        <f>F36</f>
        <v>11393.85</v>
      </c>
      <c r="G81" s="313">
        <f>G36</f>
        <v>15512</v>
      </c>
      <c r="H81" s="321">
        <f>H36</f>
        <v>0.7345184373388345</v>
      </c>
      <c r="I81" s="312"/>
      <c r="J81" s="277"/>
    </row>
    <row r="82" spans="1:10" s="264" customFormat="1" ht="12.75">
      <c r="A82" s="320" t="str">
        <f>A38</f>
        <v>CRAWLEY PLAYGROUND</v>
      </c>
      <c r="B82" s="312"/>
      <c r="C82" s="313"/>
      <c r="D82" s="312"/>
      <c r="E82" s="313">
        <f>E44</f>
        <v>1850</v>
      </c>
      <c r="F82" s="313">
        <f>F44</f>
        <v>1971.61</v>
      </c>
      <c r="G82" s="313">
        <f>G44</f>
        <v>1850</v>
      </c>
      <c r="H82" s="321">
        <f>H44</f>
        <v>1.0657351351351352</v>
      </c>
      <c r="I82" s="312"/>
      <c r="J82" s="277"/>
    </row>
    <row r="83" spans="1:10" s="264" customFormat="1" ht="12.75">
      <c r="A83" s="320" t="str">
        <f>A46</f>
        <v>SUBSCRIPTIONS</v>
      </c>
      <c r="B83" s="312"/>
      <c r="C83" s="313"/>
      <c r="D83" s="312"/>
      <c r="E83" s="313">
        <f>E51</f>
        <v>505</v>
      </c>
      <c r="F83" s="313">
        <f>F51</f>
        <v>469</v>
      </c>
      <c r="G83" s="313">
        <f>G51</f>
        <v>505</v>
      </c>
      <c r="H83" s="321">
        <f>H51</f>
        <v>0.9287128712871288</v>
      </c>
      <c r="I83" s="312"/>
      <c r="J83" s="277"/>
    </row>
    <row r="84" spans="1:10" s="264" customFormat="1" ht="12.75">
      <c r="A84" s="320" t="str">
        <f>A53</f>
        <v>ALEY GREEN CEMETERY</v>
      </c>
      <c r="B84" s="315" t="s">
        <v>22</v>
      </c>
      <c r="C84" s="318" t="s">
        <v>23</v>
      </c>
      <c r="D84" s="315" t="s">
        <v>25</v>
      </c>
      <c r="E84" s="313">
        <f>E53</f>
        <v>1393</v>
      </c>
      <c r="F84" s="313">
        <f>F53</f>
        <v>1393</v>
      </c>
      <c r="G84" s="313">
        <f>G53</f>
        <v>1393</v>
      </c>
      <c r="H84" s="321">
        <f>H53</f>
        <v>1</v>
      </c>
      <c r="I84" s="322"/>
      <c r="J84" s="277"/>
    </row>
    <row r="85" spans="1:10" s="264" customFormat="1" ht="12.75">
      <c r="A85" s="320" t="s">
        <v>35</v>
      </c>
      <c r="B85" s="315" t="s">
        <v>22</v>
      </c>
      <c r="C85" s="318" t="s">
        <v>27</v>
      </c>
      <c r="D85" s="315" t="s">
        <v>27</v>
      </c>
      <c r="E85" s="313">
        <f>E58</f>
        <v>0</v>
      </c>
      <c r="F85" s="313">
        <f>F58</f>
        <v>0</v>
      </c>
      <c r="G85" s="313">
        <f>G58</f>
        <v>0</v>
      </c>
      <c r="H85" s="321">
        <f>H58</f>
        <v>0</v>
      </c>
      <c r="I85" s="312"/>
      <c r="J85" s="277"/>
    </row>
    <row r="86" spans="1:10" s="264" customFormat="1" ht="12.75">
      <c r="A86" s="320" t="s">
        <v>142</v>
      </c>
      <c r="B86" s="312"/>
      <c r="C86" s="313"/>
      <c r="D86" s="312"/>
      <c r="E86" s="313">
        <f>E64</f>
        <v>250</v>
      </c>
      <c r="F86" s="313">
        <f>F64</f>
        <v>0</v>
      </c>
      <c r="G86" s="313">
        <f>G64</f>
        <v>250</v>
      </c>
      <c r="H86" s="321">
        <f>H64</f>
        <v>0</v>
      </c>
      <c r="I86" s="312"/>
      <c r="J86" s="277"/>
    </row>
    <row r="87" spans="1:10" s="264" customFormat="1" ht="12.75">
      <c r="A87" s="320" t="s">
        <v>36</v>
      </c>
      <c r="B87" s="312"/>
      <c r="C87" s="313"/>
      <c r="D87" s="312"/>
      <c r="E87" s="313">
        <f>E72</f>
        <v>16175</v>
      </c>
      <c r="F87" s="313">
        <f>F72</f>
        <v>9698.560000000001</v>
      </c>
      <c r="G87" s="313">
        <f>G72</f>
        <v>16175</v>
      </c>
      <c r="H87" s="321">
        <f>H72</f>
        <v>0.599601854714065</v>
      </c>
      <c r="I87" s="322"/>
      <c r="J87" s="277"/>
    </row>
    <row r="88" spans="1:10" s="264" customFormat="1" ht="12.75">
      <c r="A88" s="323" t="s">
        <v>28</v>
      </c>
      <c r="B88" s="312"/>
      <c r="C88" s="313"/>
      <c r="D88" s="312"/>
      <c r="E88" s="318">
        <f>SUM(E80:E87)</f>
        <v>59167</v>
      </c>
      <c r="F88" s="318">
        <f>SUM(F80:F87)</f>
        <v>45722.380000000005</v>
      </c>
      <c r="G88" s="318">
        <f>SUM(G80:G87)</f>
        <v>59167</v>
      </c>
      <c r="H88" s="324">
        <f>F88/E88</f>
        <v>0.7727682660942756</v>
      </c>
      <c r="I88" s="318">
        <f>SUM(I80:I87)</f>
        <v>0</v>
      </c>
      <c r="J88" s="277"/>
    </row>
    <row r="89" spans="1:10" s="264" customFormat="1" ht="12.75">
      <c r="A89" s="320"/>
      <c r="B89" s="312"/>
      <c r="C89" s="313"/>
      <c r="D89" s="312"/>
      <c r="E89" s="313"/>
      <c r="F89" s="313"/>
      <c r="G89" s="313"/>
      <c r="H89" s="313"/>
      <c r="I89" s="322"/>
      <c r="J89" s="277"/>
    </row>
    <row r="90" spans="1:10" s="264" customFormat="1" ht="12.75">
      <c r="A90" s="320"/>
      <c r="B90" s="312"/>
      <c r="C90" s="313"/>
      <c r="D90" s="312"/>
      <c r="E90" s="313"/>
      <c r="F90" s="313"/>
      <c r="G90" s="313"/>
      <c r="H90" s="313"/>
      <c r="I90" s="322"/>
      <c r="J90" s="277"/>
    </row>
    <row r="91" spans="2:10" s="264" customFormat="1" ht="12.75">
      <c r="B91" s="312"/>
      <c r="C91" s="313"/>
      <c r="D91" s="312"/>
      <c r="E91" s="309"/>
      <c r="F91" s="301"/>
      <c r="G91" s="301"/>
      <c r="H91" s="301"/>
      <c r="I91" s="301"/>
      <c r="J91" s="325" t="s">
        <v>22</v>
      </c>
    </row>
    <row r="92" spans="2:10" s="264" customFormat="1" ht="12.75">
      <c r="B92" s="312"/>
      <c r="C92" s="313"/>
      <c r="D92" s="312"/>
      <c r="E92" s="309"/>
      <c r="F92" s="301"/>
      <c r="G92" s="301"/>
      <c r="H92" s="280"/>
      <c r="I92" s="301"/>
      <c r="J92" s="277"/>
    </row>
    <row r="93" spans="1:11" s="264" customFormat="1" ht="21.75">
      <c r="A93" s="279" t="s">
        <v>112</v>
      </c>
      <c r="B93" s="265" t="s">
        <v>38</v>
      </c>
      <c r="C93" s="318"/>
      <c r="D93" s="315"/>
      <c r="E93" s="265" t="s">
        <v>157</v>
      </c>
      <c r="F93" s="279" t="s">
        <v>158</v>
      </c>
      <c r="G93" s="280" t="s">
        <v>159</v>
      </c>
      <c r="H93" s="280" t="s">
        <v>160</v>
      </c>
      <c r="I93" s="280" t="s">
        <v>147</v>
      </c>
      <c r="J93" s="326" t="s">
        <v>373</v>
      </c>
      <c r="K93" s="280"/>
    </row>
    <row r="94" spans="1:11" s="264" customFormat="1" ht="12.75">
      <c r="A94" s="271" t="s">
        <v>102</v>
      </c>
      <c r="B94" s="327">
        <v>500</v>
      </c>
      <c r="C94" s="313"/>
      <c r="D94" s="312"/>
      <c r="E94" s="328">
        <v>1000</v>
      </c>
      <c r="F94" s="329"/>
      <c r="G94" s="328"/>
      <c r="H94" s="330">
        <f>E94-F94+G94</f>
        <v>1000</v>
      </c>
      <c r="I94" s="331"/>
      <c r="J94" s="326"/>
      <c r="K94" s="328"/>
    </row>
    <row r="95" spans="1:11" s="264" customFormat="1" ht="12.75">
      <c r="A95" s="271" t="s">
        <v>103</v>
      </c>
      <c r="B95" s="327">
        <v>9650</v>
      </c>
      <c r="C95" s="313"/>
      <c r="D95" s="312"/>
      <c r="E95" s="328">
        <v>4000</v>
      </c>
      <c r="F95" s="329"/>
      <c r="G95" s="328"/>
      <c r="H95" s="330">
        <f>E95-F95+G95</f>
        <v>4000</v>
      </c>
      <c r="I95" s="331"/>
      <c r="J95" s="327"/>
      <c r="K95" s="328"/>
    </row>
    <row r="96" spans="1:11" s="264" customFormat="1" ht="12.75">
      <c r="A96" s="271" t="s">
        <v>104</v>
      </c>
      <c r="B96" s="327">
        <v>4250</v>
      </c>
      <c r="C96" s="313"/>
      <c r="D96" s="312"/>
      <c r="E96" s="328">
        <v>3000</v>
      </c>
      <c r="F96" s="329"/>
      <c r="G96" s="328"/>
      <c r="H96" s="330">
        <f aca="true" t="shared" si="4" ref="H96:H101">E96-F96+G96</f>
        <v>3000</v>
      </c>
      <c r="I96" s="331"/>
      <c r="J96" s="327"/>
      <c r="K96" s="328"/>
    </row>
    <row r="97" spans="1:11" s="264" customFormat="1" ht="12.75">
      <c r="A97" s="271" t="s">
        <v>105</v>
      </c>
      <c r="B97" s="327">
        <v>0</v>
      </c>
      <c r="C97" s="313"/>
      <c r="D97" s="312"/>
      <c r="E97" s="328">
        <v>3000</v>
      </c>
      <c r="F97" s="329">
        <v>29.45</v>
      </c>
      <c r="G97" s="328"/>
      <c r="H97" s="330">
        <f t="shared" si="4"/>
        <v>2970.55</v>
      </c>
      <c r="I97" s="331"/>
      <c r="J97" s="327"/>
      <c r="K97" s="328"/>
    </row>
    <row r="98" spans="1:11" s="264" customFormat="1" ht="12.75">
      <c r="A98" s="271" t="s">
        <v>144</v>
      </c>
      <c r="B98" s="327">
        <v>3000</v>
      </c>
      <c r="C98" s="313"/>
      <c r="D98" s="312"/>
      <c r="E98" s="328">
        <v>19000</v>
      </c>
      <c r="F98" s="329"/>
      <c r="G98" s="328"/>
      <c r="H98" s="330">
        <v>19000</v>
      </c>
      <c r="I98" s="331"/>
      <c r="J98" s="332"/>
      <c r="K98" s="328"/>
    </row>
    <row r="99" spans="1:11" s="264" customFormat="1" ht="12.75">
      <c r="A99" s="271" t="s">
        <v>136</v>
      </c>
      <c r="B99" s="327">
        <v>500</v>
      </c>
      <c r="C99" s="313"/>
      <c r="D99" s="312"/>
      <c r="E99" s="328">
        <v>30000</v>
      </c>
      <c r="F99" s="329">
        <v>4648.5</v>
      </c>
      <c r="G99" s="328"/>
      <c r="H99" s="330">
        <f t="shared" si="4"/>
        <v>25351.5</v>
      </c>
      <c r="I99" s="331"/>
      <c r="J99" s="327"/>
      <c r="K99" s="328"/>
    </row>
    <row r="100" spans="1:11" s="264" customFormat="1" ht="12.75">
      <c r="A100" s="271" t="s">
        <v>119</v>
      </c>
      <c r="B100" s="327"/>
      <c r="C100" s="313"/>
      <c r="D100" s="312"/>
      <c r="E100" s="328">
        <v>4000</v>
      </c>
      <c r="F100" s="329">
        <v>1180</v>
      </c>
      <c r="G100" s="328"/>
      <c r="H100" s="330">
        <f t="shared" si="4"/>
        <v>2820</v>
      </c>
      <c r="I100" s="331"/>
      <c r="J100" s="332"/>
      <c r="K100" s="328"/>
    </row>
    <row r="101" spans="1:11" s="264" customFormat="1" ht="12.75">
      <c r="A101" s="271" t="s">
        <v>131</v>
      </c>
      <c r="B101" s="282"/>
      <c r="C101" s="313"/>
      <c r="D101" s="312"/>
      <c r="E101" s="328">
        <v>4000</v>
      </c>
      <c r="F101" s="333"/>
      <c r="G101" s="328"/>
      <c r="H101" s="330">
        <f t="shared" si="4"/>
        <v>4000</v>
      </c>
      <c r="J101" s="275"/>
      <c r="K101" s="328"/>
    </row>
    <row r="102" spans="1:11" s="264" customFormat="1" ht="15" customHeight="1">
      <c r="A102" s="334" t="s">
        <v>143</v>
      </c>
      <c r="B102" s="335">
        <f>SUM(B94:B99)</f>
        <v>17900</v>
      </c>
      <c r="C102" s="336"/>
      <c r="D102" s="337"/>
      <c r="E102" s="335">
        <f>SUM(E94:E101)</f>
        <v>68000</v>
      </c>
      <c r="F102" s="338">
        <f>SUM(F94:F101)</f>
        <v>5857.95</v>
      </c>
      <c r="G102" s="335">
        <f>SUM(G94:G101)</f>
        <v>0</v>
      </c>
      <c r="H102" s="339">
        <f>SUM(H94:H101)</f>
        <v>62142.05</v>
      </c>
      <c r="I102" s="335">
        <f>SUM(I94:I99)</f>
        <v>0</v>
      </c>
      <c r="J102" s="340"/>
      <c r="K102" s="341"/>
    </row>
    <row r="103" spans="2:10" s="264" customFormat="1" ht="12.75">
      <c r="B103" s="266"/>
      <c r="C103" s="313"/>
      <c r="D103" s="312"/>
      <c r="E103" s="266"/>
      <c r="F103" s="266"/>
      <c r="G103" s="266"/>
      <c r="H103" s="266"/>
      <c r="I103" s="266"/>
      <c r="J103" s="277"/>
    </row>
    <row r="104" spans="2:10" s="264" customFormat="1" ht="25.5">
      <c r="B104" s="266"/>
      <c r="C104" s="313"/>
      <c r="D104" s="312"/>
      <c r="E104" s="266" t="s">
        <v>375</v>
      </c>
      <c r="F104" s="266" t="s">
        <v>374</v>
      </c>
      <c r="G104" s="266"/>
      <c r="H104" s="266"/>
      <c r="I104" s="266"/>
      <c r="J104" s="289" t="s">
        <v>378</v>
      </c>
    </row>
    <row r="105" spans="1:10" s="264" customFormat="1" ht="12.75">
      <c r="A105" s="342" t="s">
        <v>161</v>
      </c>
      <c r="B105" s="343">
        <v>39389.67</v>
      </c>
      <c r="C105" s="344"/>
      <c r="D105" s="345"/>
      <c r="E105" s="343">
        <f>Detail!T6</f>
        <v>109654.12</v>
      </c>
      <c r="F105" s="343">
        <v>109654.12</v>
      </c>
      <c r="G105" s="194"/>
      <c r="H105" s="266"/>
      <c r="I105" s="266"/>
      <c r="J105" s="277"/>
    </row>
    <row r="106" spans="1:10" s="264" customFormat="1" ht="25.5">
      <c r="A106" s="342" t="s">
        <v>162</v>
      </c>
      <c r="B106" s="343" t="e">
        <f>Detail!#REF!</f>
        <v>#REF!</v>
      </c>
      <c r="C106" s="344"/>
      <c r="D106" s="345"/>
      <c r="E106" s="343">
        <f>Detail!BS4</f>
        <v>55000</v>
      </c>
      <c r="F106" s="343">
        <v>55000</v>
      </c>
      <c r="G106" s="194"/>
      <c r="H106" s="266"/>
      <c r="I106" s="266"/>
      <c r="J106" s="289" t="s">
        <v>379</v>
      </c>
    </row>
    <row r="107" spans="1:10" s="264" customFormat="1" ht="12.75">
      <c r="A107" s="342" t="s">
        <v>163</v>
      </c>
      <c r="B107" s="343">
        <f>-G88</f>
        <v>-59167</v>
      </c>
      <c r="C107" s="344"/>
      <c r="D107" s="345"/>
      <c r="E107" s="343">
        <f>G88</f>
        <v>59167</v>
      </c>
      <c r="F107" s="343">
        <v>54789.38</v>
      </c>
      <c r="G107" s="194"/>
      <c r="H107" s="266"/>
      <c r="I107" s="266"/>
      <c r="J107" s="277"/>
    </row>
    <row r="108" spans="1:10" s="264" customFormat="1" ht="12.75">
      <c r="A108" s="342" t="s">
        <v>113</v>
      </c>
      <c r="B108" s="343">
        <f>-H102</f>
        <v>-62142.05</v>
      </c>
      <c r="C108" s="344"/>
      <c r="D108" s="345"/>
      <c r="E108" s="343">
        <f>H102</f>
        <v>62142.05</v>
      </c>
      <c r="F108" s="343">
        <v>5857.95</v>
      </c>
      <c r="G108" s="266"/>
      <c r="H108" s="266"/>
      <c r="I108" s="266"/>
      <c r="J108" s="277"/>
    </row>
    <row r="109" spans="1:10" s="264" customFormat="1" ht="12.75">
      <c r="A109" s="342" t="s">
        <v>164</v>
      </c>
      <c r="B109" s="343" t="e">
        <f>SUM(B105:B108)</f>
        <v>#REF!</v>
      </c>
      <c r="C109" s="344"/>
      <c r="D109" s="345"/>
      <c r="E109" s="343">
        <f>E105+E106-E107-E108</f>
        <v>43345.06999999999</v>
      </c>
      <c r="F109" s="343">
        <f>F105+F106-F107-F108</f>
        <v>104006.79</v>
      </c>
      <c r="G109" s="266"/>
      <c r="H109" s="266"/>
      <c r="I109" s="266"/>
      <c r="J109" s="277"/>
    </row>
    <row r="110" spans="2:10" s="264" customFormat="1" ht="12.75">
      <c r="B110" s="266"/>
      <c r="C110" s="313"/>
      <c r="D110" s="312"/>
      <c r="E110" s="266"/>
      <c r="F110" s="266"/>
      <c r="G110" s="266"/>
      <c r="H110" s="266"/>
      <c r="I110" s="266"/>
      <c r="J110" s="277"/>
    </row>
    <row r="111" spans="1:10" s="264" customFormat="1" ht="12.75">
      <c r="A111" s="264" t="s">
        <v>22</v>
      </c>
      <c r="B111" s="266" t="e">
        <f>B109</f>
        <v>#REF!</v>
      </c>
      <c r="C111" s="313"/>
      <c r="D111" s="312"/>
      <c r="E111" s="266"/>
      <c r="F111" s="266"/>
      <c r="G111" s="266"/>
      <c r="H111" s="266"/>
      <c r="I111" s="266"/>
      <c r="J111" s="277"/>
    </row>
    <row r="112" spans="1:10" s="264" customFormat="1" ht="12.75">
      <c r="A112" s="264" t="s">
        <v>22</v>
      </c>
      <c r="B112" s="266">
        <v>37491.33</v>
      </c>
      <c r="C112" s="313"/>
      <c r="D112" s="312"/>
      <c r="E112" s="266"/>
      <c r="F112" s="266"/>
      <c r="G112" s="266"/>
      <c r="H112" s="266"/>
      <c r="I112" s="266"/>
      <c r="J112" s="277"/>
    </row>
    <row r="113" spans="2:10" s="264" customFormat="1" ht="12.75">
      <c r="B113" s="266"/>
      <c r="C113" s="313"/>
      <c r="D113" s="312"/>
      <c r="E113" s="266"/>
      <c r="F113" s="266"/>
      <c r="G113" s="266"/>
      <c r="H113" s="266"/>
      <c r="I113" s="266"/>
      <c r="J113" s="277"/>
    </row>
    <row r="114" spans="2:10" s="264" customFormat="1" ht="12.75">
      <c r="B114" s="266"/>
      <c r="C114" s="313"/>
      <c r="D114" s="312"/>
      <c r="E114" s="266"/>
      <c r="F114" s="266"/>
      <c r="G114" s="266"/>
      <c r="H114" s="266"/>
      <c r="I114" s="266"/>
      <c r="J114" s="277"/>
    </row>
    <row r="115" spans="2:10" s="264" customFormat="1" ht="12.75">
      <c r="B115" s="266"/>
      <c r="C115" s="313"/>
      <c r="D115" s="312"/>
      <c r="E115" s="266"/>
      <c r="F115" s="266"/>
      <c r="G115" s="266"/>
      <c r="H115" s="266"/>
      <c r="I115" s="266"/>
      <c r="J115" s="277"/>
    </row>
    <row r="116" spans="2:10" s="264" customFormat="1" ht="12.75">
      <c r="B116" s="266"/>
      <c r="C116" s="313"/>
      <c r="D116" s="312"/>
      <c r="E116" s="266"/>
      <c r="F116" s="266"/>
      <c r="G116" s="266"/>
      <c r="H116" s="266"/>
      <c r="I116" s="266"/>
      <c r="J116" s="277"/>
    </row>
    <row r="117" spans="2:10" s="264" customFormat="1" ht="12.75">
      <c r="B117" s="266"/>
      <c r="C117" s="313"/>
      <c r="D117" s="312"/>
      <c r="E117" s="266"/>
      <c r="F117" s="266"/>
      <c r="G117" s="266"/>
      <c r="H117" s="266"/>
      <c r="I117" s="266"/>
      <c r="J117" s="277"/>
    </row>
    <row r="118" spans="2:10" s="264" customFormat="1" ht="12.75">
      <c r="B118" s="266"/>
      <c r="C118" s="313"/>
      <c r="D118" s="312"/>
      <c r="E118" s="266"/>
      <c r="F118" s="266"/>
      <c r="G118" s="266"/>
      <c r="H118" s="266"/>
      <c r="I118" s="266"/>
      <c r="J118" s="277"/>
    </row>
    <row r="119" spans="2:10" s="264" customFormat="1" ht="12.75">
      <c r="B119" s="266"/>
      <c r="C119" s="313"/>
      <c r="D119" s="312"/>
      <c r="E119" s="266"/>
      <c r="F119" s="266"/>
      <c r="G119" s="266"/>
      <c r="H119" s="266"/>
      <c r="I119" s="266"/>
      <c r="J119" s="277"/>
    </row>
    <row r="120" spans="2:10" s="264" customFormat="1" ht="12.75">
      <c r="B120" s="266"/>
      <c r="C120" s="313"/>
      <c r="D120" s="312"/>
      <c r="E120" s="266"/>
      <c r="F120" s="266"/>
      <c r="G120" s="266"/>
      <c r="H120" s="266"/>
      <c r="I120" s="266"/>
      <c r="J120" s="277"/>
    </row>
    <row r="121" spans="2:10" s="264" customFormat="1" ht="12.75">
      <c r="B121" s="266"/>
      <c r="C121" s="313"/>
      <c r="D121" s="312"/>
      <c r="E121" s="266"/>
      <c r="F121" s="266"/>
      <c r="G121" s="266"/>
      <c r="H121" s="266"/>
      <c r="I121" s="266"/>
      <c r="J121" s="277"/>
    </row>
    <row r="122" spans="2:10" s="264" customFormat="1" ht="12.75">
      <c r="B122" s="266"/>
      <c r="C122" s="313"/>
      <c r="D122" s="312"/>
      <c r="E122" s="266"/>
      <c r="F122" s="266"/>
      <c r="G122" s="266"/>
      <c r="H122" s="266"/>
      <c r="I122" s="266"/>
      <c r="J122" s="277"/>
    </row>
    <row r="123" spans="2:10" s="264" customFormat="1" ht="12.75">
      <c r="B123" s="266"/>
      <c r="C123" s="313"/>
      <c r="D123" s="312"/>
      <c r="E123" s="266"/>
      <c r="F123" s="266"/>
      <c r="G123" s="266"/>
      <c r="H123" s="266"/>
      <c r="I123" s="266"/>
      <c r="J123" s="277"/>
    </row>
    <row r="124" spans="2:10" s="264" customFormat="1" ht="12.75">
      <c r="B124" s="266"/>
      <c r="C124" s="313"/>
      <c r="D124" s="312"/>
      <c r="E124" s="266"/>
      <c r="F124" s="266"/>
      <c r="G124" s="266"/>
      <c r="H124" s="266"/>
      <c r="I124" s="266"/>
      <c r="J124" s="277"/>
    </row>
    <row r="125" spans="2:10" s="264" customFormat="1" ht="12.75">
      <c r="B125" s="266"/>
      <c r="C125" s="313"/>
      <c r="D125" s="312"/>
      <c r="E125" s="266"/>
      <c r="F125" s="266"/>
      <c r="G125" s="266"/>
      <c r="H125" s="266"/>
      <c r="I125" s="266"/>
      <c r="J125" s="277"/>
    </row>
    <row r="126" spans="2:10" s="264" customFormat="1" ht="12.75">
      <c r="B126" s="266"/>
      <c r="C126" s="313"/>
      <c r="D126" s="312"/>
      <c r="E126" s="266"/>
      <c r="F126" s="266"/>
      <c r="G126" s="266"/>
      <c r="H126" s="266"/>
      <c r="I126" s="266"/>
      <c r="J126" s="277"/>
    </row>
    <row r="127" spans="2:10" s="264" customFormat="1" ht="12.75">
      <c r="B127" s="266"/>
      <c r="C127" s="313"/>
      <c r="D127" s="312"/>
      <c r="E127" s="266"/>
      <c r="F127" s="266"/>
      <c r="G127" s="266"/>
      <c r="H127" s="266"/>
      <c r="I127" s="266"/>
      <c r="J127" s="277"/>
    </row>
    <row r="128" spans="2:10" s="264" customFormat="1" ht="12.75">
      <c r="B128" s="266"/>
      <c r="C128" s="313"/>
      <c r="D128" s="312"/>
      <c r="E128" s="266"/>
      <c r="F128" s="266"/>
      <c r="G128" s="266"/>
      <c r="H128" s="266"/>
      <c r="I128" s="266"/>
      <c r="J128" s="277"/>
    </row>
    <row r="129" spans="2:10" s="264" customFormat="1" ht="12.75">
      <c r="B129" s="266"/>
      <c r="C129" s="313"/>
      <c r="D129" s="312"/>
      <c r="E129" s="266"/>
      <c r="F129" s="266"/>
      <c r="G129" s="266"/>
      <c r="H129" s="266"/>
      <c r="I129" s="266"/>
      <c r="J129" s="277"/>
    </row>
    <row r="130" spans="2:10" s="264" customFormat="1" ht="12.75">
      <c r="B130" s="266"/>
      <c r="C130" s="313"/>
      <c r="D130" s="312"/>
      <c r="E130" s="266"/>
      <c r="F130" s="266"/>
      <c r="G130" s="266"/>
      <c r="H130" s="266"/>
      <c r="I130" s="266"/>
      <c r="J130" s="277"/>
    </row>
    <row r="131" spans="2:10" s="264" customFormat="1" ht="12.75">
      <c r="B131" s="266"/>
      <c r="C131" s="313"/>
      <c r="D131" s="312"/>
      <c r="E131" s="266"/>
      <c r="F131" s="266"/>
      <c r="G131" s="266"/>
      <c r="H131" s="266"/>
      <c r="I131" s="266"/>
      <c r="J131" s="277"/>
    </row>
    <row r="132" spans="2:10" s="264" customFormat="1" ht="12.75">
      <c r="B132" s="266"/>
      <c r="C132" s="313"/>
      <c r="D132" s="312"/>
      <c r="E132" s="266"/>
      <c r="F132" s="266"/>
      <c r="G132" s="266"/>
      <c r="H132" s="266"/>
      <c r="I132" s="266"/>
      <c r="J132" s="277"/>
    </row>
    <row r="133" spans="2:10" s="264" customFormat="1" ht="12.75">
      <c r="B133" s="312"/>
      <c r="C133" s="313"/>
      <c r="D133" s="312"/>
      <c r="E133" s="309"/>
      <c r="F133" s="301"/>
      <c r="G133" s="301"/>
      <c r="H133" s="301"/>
      <c r="I133" s="301"/>
      <c r="J133" s="277"/>
    </row>
    <row r="134" spans="2:10" s="264" customFormat="1" ht="12.75">
      <c r="B134" s="312"/>
      <c r="C134" s="313"/>
      <c r="D134" s="312"/>
      <c r="E134" s="309"/>
      <c r="F134" s="301"/>
      <c r="G134" s="301"/>
      <c r="H134" s="301"/>
      <c r="I134" s="301"/>
      <c r="J134" s="277"/>
    </row>
    <row r="135" spans="2:10" s="264" customFormat="1" ht="12.75">
      <c r="B135" s="312"/>
      <c r="C135" s="313"/>
      <c r="D135" s="312"/>
      <c r="E135" s="309"/>
      <c r="F135" s="301"/>
      <c r="G135" s="301"/>
      <c r="H135" s="301"/>
      <c r="I135" s="301"/>
      <c r="J135" s="277"/>
    </row>
    <row r="136" spans="2:19" s="264" customFormat="1" ht="12.75">
      <c r="B136" s="285"/>
      <c r="C136" s="282"/>
      <c r="D136" s="272"/>
      <c r="E136" s="276"/>
      <c r="F136" s="276"/>
      <c r="G136" s="276"/>
      <c r="H136" s="276"/>
      <c r="I136" s="276"/>
      <c r="J136" s="277"/>
      <c r="L136" s="272"/>
      <c r="M136" s="272"/>
      <c r="N136" s="272"/>
      <c r="O136" s="272"/>
      <c r="P136" s="272"/>
      <c r="Q136" s="272"/>
      <c r="R136" s="272"/>
      <c r="S136" s="272"/>
    </row>
    <row r="137" spans="2:6" ht="12.75">
      <c r="B137" s="331"/>
      <c r="C137" s="272"/>
      <c r="D137" s="272"/>
      <c r="E137" s="276"/>
      <c r="F137" s="276"/>
    </row>
    <row r="138" spans="2:6" ht="12.75">
      <c r="B138" s="272"/>
      <c r="C138" s="272"/>
      <c r="D138" s="272"/>
      <c r="E138" s="276"/>
      <c r="F138" s="276"/>
    </row>
    <row r="139" spans="2:6" ht="12.75">
      <c r="B139" s="272"/>
      <c r="C139" s="272"/>
      <c r="D139" s="272"/>
      <c r="E139" s="276"/>
      <c r="F139" s="276"/>
    </row>
    <row r="140" spans="2:6" ht="12.75">
      <c r="B140" s="272"/>
      <c r="C140" s="272"/>
      <c r="D140" s="272"/>
      <c r="E140" s="276"/>
      <c r="F140" s="276"/>
    </row>
    <row r="141" spans="2:6" ht="12.75">
      <c r="B141" s="331"/>
      <c r="C141" s="272"/>
      <c r="D141" s="272"/>
      <c r="E141" s="276"/>
      <c r="F141" s="276"/>
    </row>
    <row r="142" spans="2:6" ht="12.75">
      <c r="B142" s="272"/>
      <c r="C142" s="272"/>
      <c r="D142" s="272"/>
      <c r="E142" s="276"/>
      <c r="F142" s="276"/>
    </row>
    <row r="143" spans="2:6" ht="12.75">
      <c r="B143" s="346"/>
      <c r="C143" s="272"/>
      <c r="D143" s="272"/>
      <c r="E143" s="276"/>
      <c r="F143" s="276"/>
    </row>
    <row r="144" spans="2:6" ht="12.75">
      <c r="B144" s="346"/>
      <c r="C144" s="272"/>
      <c r="D144" s="272"/>
      <c r="E144" s="276"/>
      <c r="F144" s="276"/>
    </row>
    <row r="145" spans="2:6" ht="12.75">
      <c r="B145" s="272"/>
      <c r="C145" s="272"/>
      <c r="D145" s="272"/>
      <c r="E145" s="276"/>
      <c r="F145" s="276"/>
    </row>
    <row r="146" spans="2:6" ht="12.75">
      <c r="B146" s="347"/>
      <c r="C146" s="272"/>
      <c r="D146" s="272"/>
      <c r="E146" s="276"/>
      <c r="F146" s="276"/>
    </row>
    <row r="147" spans="2:6" ht="12.75">
      <c r="B147" s="272"/>
      <c r="C147" s="272"/>
      <c r="D147" s="272"/>
      <c r="E147" s="276"/>
      <c r="F147" s="276"/>
    </row>
    <row r="148" spans="2:6" ht="12.75">
      <c r="B148" s="272"/>
      <c r="C148" s="272"/>
      <c r="D148" s="272"/>
      <c r="E148" s="276"/>
      <c r="F148" s="276"/>
    </row>
    <row r="149" spans="2:6" ht="12.75">
      <c r="B149" s="272"/>
      <c r="C149" s="272"/>
      <c r="D149" s="272"/>
      <c r="E149" s="276"/>
      <c r="F149" s="276"/>
    </row>
    <row r="150" spans="2:6" ht="12.75">
      <c r="B150" s="272"/>
      <c r="C150" s="272"/>
      <c r="D150" s="272"/>
      <c r="E150" s="276"/>
      <c r="F150" s="276"/>
    </row>
    <row r="151" spans="2:6" ht="12.75">
      <c r="B151" s="272"/>
      <c r="C151" s="272"/>
      <c r="D151" s="272"/>
      <c r="E151" s="276"/>
      <c r="F151" s="276"/>
    </row>
    <row r="152" spans="2:6" ht="12.75">
      <c r="B152" s="272"/>
      <c r="C152" s="272"/>
      <c r="D152" s="272"/>
      <c r="E152" s="276"/>
      <c r="F152" s="276"/>
    </row>
    <row r="153" spans="2:6" ht="12.75">
      <c r="B153" s="272"/>
      <c r="C153" s="272"/>
      <c r="D153" s="272"/>
      <c r="E153" s="276"/>
      <c r="F153" s="276"/>
    </row>
    <row r="154" spans="2:6" ht="12.75">
      <c r="B154" s="272"/>
      <c r="C154" s="272"/>
      <c r="D154" s="272"/>
      <c r="E154" s="276"/>
      <c r="F154" s="276"/>
    </row>
    <row r="155" spans="2:6" ht="12.75">
      <c r="B155" s="272"/>
      <c r="C155" s="272"/>
      <c r="D155" s="272"/>
      <c r="E155" s="276"/>
      <c r="F155" s="276"/>
    </row>
    <row r="156" spans="2:6" ht="12.75">
      <c r="B156" s="272"/>
      <c r="C156" s="272"/>
      <c r="D156" s="272"/>
      <c r="E156" s="276"/>
      <c r="F156" s="276"/>
    </row>
    <row r="157" spans="2:6" ht="12.75">
      <c r="B157" s="272"/>
      <c r="C157" s="272"/>
      <c r="D157" s="272"/>
      <c r="E157" s="276"/>
      <c r="F157" s="276"/>
    </row>
    <row r="158" spans="2:6" ht="12.75">
      <c r="B158" s="272"/>
      <c r="C158" s="272"/>
      <c r="D158" s="272"/>
      <c r="E158" s="276"/>
      <c r="F158" s="276"/>
    </row>
    <row r="159" spans="2:6" ht="12.75">
      <c r="B159" s="272"/>
      <c r="C159" s="272"/>
      <c r="D159" s="272"/>
      <c r="E159" s="276"/>
      <c r="F159" s="276"/>
    </row>
    <row r="160" spans="2:6" ht="12.75">
      <c r="B160" s="272"/>
      <c r="C160" s="272"/>
      <c r="D160" s="272"/>
      <c r="E160" s="276"/>
      <c r="F160" s="276"/>
    </row>
    <row r="161" spans="2:6" ht="12.75">
      <c r="B161" s="272"/>
      <c r="C161" s="272"/>
      <c r="D161" s="272"/>
      <c r="E161" s="276"/>
      <c r="F161" s="276"/>
    </row>
    <row r="162" spans="2:6" ht="12.75">
      <c r="B162" s="272"/>
      <c r="C162" s="272"/>
      <c r="D162" s="272"/>
      <c r="E162" s="276"/>
      <c r="F162" s="276"/>
    </row>
    <row r="163" spans="2:6" ht="12.75">
      <c r="B163" s="272"/>
      <c r="C163" s="272"/>
      <c r="D163" s="272"/>
      <c r="E163" s="276"/>
      <c r="F163" s="276"/>
    </row>
    <row r="164" spans="2:6" ht="12.75">
      <c r="B164" s="272"/>
      <c r="C164" s="272"/>
      <c r="D164" s="272"/>
      <c r="E164" s="276"/>
      <c r="F164" s="276"/>
    </row>
    <row r="165" spans="2:6" ht="12.75">
      <c r="B165" s="272"/>
      <c r="C165" s="272"/>
      <c r="D165" s="272"/>
      <c r="E165" s="276"/>
      <c r="F165" s="276"/>
    </row>
    <row r="166" spans="2:6" ht="12.75">
      <c r="B166" s="272"/>
      <c r="C166" s="272"/>
      <c r="D166" s="272"/>
      <c r="E166" s="276"/>
      <c r="F166" s="276"/>
    </row>
    <row r="167" spans="2:6" ht="12.75">
      <c r="B167" s="272"/>
      <c r="C167" s="272"/>
      <c r="D167" s="272"/>
      <c r="E167" s="276"/>
      <c r="F167" s="276"/>
    </row>
    <row r="168" spans="2:6" ht="12.75">
      <c r="B168" s="272"/>
      <c r="C168" s="272"/>
      <c r="D168" s="272"/>
      <c r="E168" s="276"/>
      <c r="F168" s="276"/>
    </row>
    <row r="169" spans="2:6" ht="12.75">
      <c r="B169" s="272"/>
      <c r="C169" s="272"/>
      <c r="D169" s="272"/>
      <c r="E169" s="276"/>
      <c r="F169" s="276"/>
    </row>
    <row r="170" spans="2:6" ht="12.75">
      <c r="B170" s="272"/>
      <c r="C170" s="272"/>
      <c r="D170" s="272"/>
      <c r="E170" s="276"/>
      <c r="F170" s="276"/>
    </row>
    <row r="171" spans="2:6" ht="12.75">
      <c r="B171" s="272"/>
      <c r="C171" s="272"/>
      <c r="D171" s="272"/>
      <c r="E171" s="276"/>
      <c r="F171" s="276"/>
    </row>
    <row r="172" spans="2:6" ht="12.75">
      <c r="B172" s="272"/>
      <c r="C172" s="272"/>
      <c r="D172" s="272"/>
      <c r="E172" s="276"/>
      <c r="F172" s="276"/>
    </row>
    <row r="173" spans="2:6" ht="12.75">
      <c r="B173" s="272"/>
      <c r="C173" s="272"/>
      <c r="D173" s="272"/>
      <c r="E173" s="276"/>
      <c r="F173" s="276"/>
    </row>
    <row r="174" spans="2:6" ht="12.75">
      <c r="B174" s="272"/>
      <c r="C174" s="272"/>
      <c r="D174" s="272"/>
      <c r="E174" s="276"/>
      <c r="F174" s="276"/>
    </row>
    <row r="175" spans="2:6" ht="12.75">
      <c r="B175" s="272"/>
      <c r="C175" s="272"/>
      <c r="D175" s="272"/>
      <c r="E175" s="276"/>
      <c r="F175" s="276"/>
    </row>
    <row r="176" spans="2:6" ht="12.75">
      <c r="B176" s="272"/>
      <c r="C176" s="272"/>
      <c r="D176" s="272"/>
      <c r="E176" s="276"/>
      <c r="F176" s="276"/>
    </row>
    <row r="177" spans="2:6" ht="12.75">
      <c r="B177" s="272"/>
      <c r="C177" s="272"/>
      <c r="D177" s="272"/>
      <c r="E177" s="276"/>
      <c r="F177" s="276"/>
    </row>
    <row r="178" spans="2:6" ht="12.75">
      <c r="B178" s="272"/>
      <c r="C178" s="272"/>
      <c r="D178" s="272"/>
      <c r="E178" s="276"/>
      <c r="F178" s="276"/>
    </row>
    <row r="179" spans="2:6" ht="12.75">
      <c r="B179" s="272"/>
      <c r="C179" s="272"/>
      <c r="D179" s="272"/>
      <c r="E179" s="276"/>
      <c r="F179" s="276"/>
    </row>
    <row r="180" spans="2:6" ht="12.75">
      <c r="B180" s="272"/>
      <c r="C180" s="272"/>
      <c r="D180" s="272"/>
      <c r="E180" s="276"/>
      <c r="F180" s="276"/>
    </row>
    <row r="181" spans="2:6" ht="12.75">
      <c r="B181" s="272"/>
      <c r="C181" s="272"/>
      <c r="D181" s="272"/>
      <c r="E181" s="276"/>
      <c r="F181" s="276"/>
    </row>
    <row r="182" spans="2:6" ht="12.75">
      <c r="B182" s="272"/>
      <c r="C182" s="272"/>
      <c r="D182" s="272"/>
      <c r="E182" s="276"/>
      <c r="F182" s="276"/>
    </row>
    <row r="183" spans="2:6" ht="12.75">
      <c r="B183" s="272"/>
      <c r="C183" s="272"/>
      <c r="D183" s="272"/>
      <c r="E183" s="276"/>
      <c r="F183" s="276"/>
    </row>
    <row r="184" spans="2:6" ht="12.75">
      <c r="B184" s="272"/>
      <c r="C184" s="272"/>
      <c r="D184" s="272"/>
      <c r="E184" s="276"/>
      <c r="F184" s="276"/>
    </row>
    <row r="185" spans="2:6" ht="12.75">
      <c r="B185" s="272"/>
      <c r="C185" s="272"/>
      <c r="D185" s="272"/>
      <c r="E185" s="276"/>
      <c r="F185" s="276"/>
    </row>
    <row r="186" spans="2:6" ht="12.75">
      <c r="B186" s="272"/>
      <c r="C186" s="272"/>
      <c r="D186" s="272"/>
      <c r="E186" s="276"/>
      <c r="F186" s="276"/>
    </row>
    <row r="187" spans="2:6" ht="12.75">
      <c r="B187" s="272"/>
      <c r="C187" s="272"/>
      <c r="D187" s="272"/>
      <c r="E187" s="276"/>
      <c r="F187" s="276"/>
    </row>
    <row r="188" spans="2:6" ht="12.75">
      <c r="B188" s="272"/>
      <c r="C188" s="272"/>
      <c r="D188" s="272"/>
      <c r="E188" s="276"/>
      <c r="F188" s="276"/>
    </row>
    <row r="189" spans="2:6" ht="12.75">
      <c r="B189" s="272"/>
      <c r="C189" s="272"/>
      <c r="D189" s="272"/>
      <c r="E189" s="276"/>
      <c r="F189" s="276"/>
    </row>
    <row r="190" spans="2:6" ht="12.75">
      <c r="B190" s="272"/>
      <c r="C190" s="272"/>
      <c r="D190" s="272"/>
      <c r="E190" s="276"/>
      <c r="F190" s="276"/>
    </row>
    <row r="191" spans="2:6" ht="12.75">
      <c r="B191" s="272"/>
      <c r="C191" s="272"/>
      <c r="D191" s="272"/>
      <c r="E191" s="276"/>
      <c r="F191" s="276"/>
    </row>
    <row r="192" spans="2:6" ht="12.75">
      <c r="B192" s="272"/>
      <c r="C192" s="272"/>
      <c r="D192" s="272"/>
      <c r="E192" s="276"/>
      <c r="F192" s="276"/>
    </row>
    <row r="193" spans="2:6" ht="12.75">
      <c r="B193" s="272"/>
      <c r="C193" s="272"/>
      <c r="D193" s="272"/>
      <c r="E193" s="276"/>
      <c r="F193" s="276"/>
    </row>
    <row r="194" spans="2:6" ht="12.75">
      <c r="B194" s="272"/>
      <c r="C194" s="272"/>
      <c r="D194" s="272"/>
      <c r="E194" s="276"/>
      <c r="F194" s="276"/>
    </row>
    <row r="195" spans="2:6" ht="12.75">
      <c r="B195" s="272"/>
      <c r="C195" s="272"/>
      <c r="D195" s="272"/>
      <c r="E195" s="276"/>
      <c r="F195" s="276"/>
    </row>
    <row r="196" spans="2:6" ht="12.75">
      <c r="B196" s="272"/>
      <c r="C196" s="272"/>
      <c r="D196" s="272"/>
      <c r="E196" s="276"/>
      <c r="F196" s="276"/>
    </row>
    <row r="197" spans="2:6" ht="12.75">
      <c r="B197" s="272"/>
      <c r="C197" s="272"/>
      <c r="D197" s="272"/>
      <c r="E197" s="276"/>
      <c r="F197" s="276"/>
    </row>
    <row r="198" spans="2:6" ht="12.75">
      <c r="B198" s="272"/>
      <c r="C198" s="272"/>
      <c r="D198" s="272"/>
      <c r="E198" s="276"/>
      <c r="F198" s="276"/>
    </row>
    <row r="199" spans="2:6" ht="12.75">
      <c r="B199" s="272"/>
      <c r="C199" s="272"/>
      <c r="D199" s="272"/>
      <c r="E199" s="276"/>
      <c r="F199" s="276"/>
    </row>
    <row r="200" spans="2:6" ht="12.75">
      <c r="B200" s="272"/>
      <c r="C200" s="272"/>
      <c r="D200" s="272"/>
      <c r="E200" s="276"/>
      <c r="F200" s="276"/>
    </row>
    <row r="201" spans="2:6" ht="12.75">
      <c r="B201" s="272"/>
      <c r="C201" s="272"/>
      <c r="D201" s="272"/>
      <c r="E201" s="276"/>
      <c r="F201" s="276"/>
    </row>
    <row r="202" spans="2:6" ht="12.75">
      <c r="B202" s="272"/>
      <c r="C202" s="272"/>
      <c r="D202" s="272"/>
      <c r="E202" s="276"/>
      <c r="F202" s="276"/>
    </row>
    <row r="203" spans="2:6" ht="12.75">
      <c r="B203" s="272"/>
      <c r="C203" s="272"/>
      <c r="D203" s="272"/>
      <c r="E203" s="276"/>
      <c r="F203" s="276"/>
    </row>
    <row r="204" spans="2:6" ht="12.75">
      <c r="B204" s="272"/>
      <c r="C204" s="272"/>
      <c r="D204" s="272"/>
      <c r="E204" s="276"/>
      <c r="F204" s="276"/>
    </row>
    <row r="205" spans="2:6" ht="12.75">
      <c r="B205" s="272"/>
      <c r="C205" s="272"/>
      <c r="D205" s="272"/>
      <c r="E205" s="276"/>
      <c r="F205" s="276"/>
    </row>
    <row r="206" spans="2:6" ht="12.75">
      <c r="B206" s="272"/>
      <c r="C206" s="272"/>
      <c r="D206" s="272"/>
      <c r="E206" s="276"/>
      <c r="F206" s="276"/>
    </row>
    <row r="207" spans="2:6" ht="12.75">
      <c r="B207" s="272"/>
      <c r="C207" s="272"/>
      <c r="D207" s="272"/>
      <c r="E207" s="276"/>
      <c r="F207" s="276"/>
    </row>
    <row r="208" spans="2:6" ht="12.75">
      <c r="B208" s="272"/>
      <c r="C208" s="272"/>
      <c r="D208" s="272"/>
      <c r="E208" s="276"/>
      <c r="F208" s="276"/>
    </row>
    <row r="209" spans="2:6" ht="12.75">
      <c r="B209" s="272"/>
      <c r="C209" s="272"/>
      <c r="D209" s="272"/>
      <c r="E209" s="276"/>
      <c r="F209" s="276"/>
    </row>
  </sheetData>
  <sheetProtection/>
  <printOptions/>
  <pageMargins left="0.3541666666666667" right="0.3541666666666667" top="0.47361111111111115" bottom="0.47361111111111115" header="0.23611111111111113" footer="0.23611111111111113"/>
  <pageSetup fitToHeight="3" fitToWidth="1" horizontalDpi="300" verticalDpi="300" orientation="landscape" paperSize="9" scale="8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Tracey O'Neill</cp:lastModifiedBy>
  <cp:lastPrinted>2023-06-08T09:48:25Z</cp:lastPrinted>
  <dcterms:created xsi:type="dcterms:W3CDTF">2008-06-04T12:41:26Z</dcterms:created>
  <dcterms:modified xsi:type="dcterms:W3CDTF">2023-06-26T10:05:28Z</dcterms:modified>
  <cp:category/>
  <cp:version/>
  <cp:contentType/>
  <cp:contentStatus/>
</cp:coreProperties>
</file>